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GESV\80_GES_GEM\Diffusion Gesundheit\JB_memento\Jahrbuch_Taschenstatistik2021\Tab_externes\SUVA\docACTUALISES\"/>
    </mc:Choice>
  </mc:AlternateContent>
  <bookViews>
    <workbookView xWindow="-120" yWindow="-120" windowWidth="29040" windowHeight="17640" activeTab="2"/>
  </bookViews>
  <sheets>
    <sheet name="Hommes" sheetId="1" r:id="rId1"/>
    <sheet name="Femmes" sheetId="3" r:id="rId2"/>
    <sheet name="Total" sheetId="4" r:id="rId3"/>
  </sheets>
  <definedNames>
    <definedName name="_xlnm.Print_Area" localSheetId="1">Femmes!$A$1:$AE$24</definedName>
    <definedName name="_xlnm.Print_Area" localSheetId="0">Hommes!$A$1:$AE$24</definedName>
    <definedName name="_xlnm.Print_Area" localSheetId="2">Total!$A$1:$AE$24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5" i="3" l="1"/>
  <c r="AG15" i="3" s="1"/>
  <c r="AG14" i="3"/>
  <c r="AG13" i="3"/>
  <c r="AG12" i="3"/>
  <c r="AG11" i="3"/>
  <c r="AF10" i="3"/>
  <c r="AG10" i="3" s="1"/>
  <c r="AG9" i="3"/>
  <c r="AG8" i="3"/>
  <c r="AG7" i="3"/>
  <c r="AG6" i="3"/>
  <c r="AF5" i="3"/>
  <c r="AG5" i="3" s="1"/>
  <c r="AF15" i="1"/>
  <c r="AG15" i="1" s="1"/>
  <c r="AG14" i="1"/>
  <c r="AG13" i="1"/>
  <c r="AG12" i="1"/>
  <c r="AG11" i="1"/>
  <c r="AF10" i="1"/>
  <c r="AF5" i="1" s="1"/>
  <c r="AG5" i="1" s="1"/>
  <c r="AG9" i="1"/>
  <c r="AG8" i="1"/>
  <c r="AG7" i="1"/>
  <c r="AG6" i="1"/>
  <c r="AF15" i="4"/>
  <c r="AG15" i="4" s="1"/>
  <c r="AG14" i="4"/>
  <c r="AG13" i="4"/>
  <c r="AG12" i="4"/>
  <c r="AG11" i="4"/>
  <c r="AF10" i="4"/>
  <c r="AG10" i="4" s="1"/>
  <c r="AG9" i="4"/>
  <c r="AG8" i="4"/>
  <c r="AG7" i="4"/>
  <c r="AG6" i="4"/>
  <c r="AG10" i="1" l="1"/>
  <c r="AF5" i="4"/>
  <c r="AG5" i="4" s="1"/>
  <c r="AE15" i="4"/>
  <c r="AD15" i="4"/>
  <c r="AE14" i="4"/>
  <c r="AE13" i="4"/>
  <c r="AE12" i="4"/>
  <c r="AE11" i="4"/>
  <c r="AD10" i="4"/>
  <c r="AD5" i="4" s="1"/>
  <c r="AE5" i="4" s="1"/>
  <c r="AE9" i="4"/>
  <c r="AE8" i="4"/>
  <c r="AE7" i="4"/>
  <c r="AE6" i="4"/>
  <c r="AD15" i="3"/>
  <c r="AE15" i="3" s="1"/>
  <c r="AE14" i="3"/>
  <c r="AE13" i="3"/>
  <c r="AE12" i="3"/>
  <c r="AE11" i="3"/>
  <c r="AD10" i="3"/>
  <c r="AD5" i="3" s="1"/>
  <c r="AE5" i="3" s="1"/>
  <c r="AE9" i="3"/>
  <c r="AE8" i="3"/>
  <c r="AE7" i="3"/>
  <c r="AE6" i="3"/>
  <c r="AD15" i="1"/>
  <c r="AE15" i="1" s="1"/>
  <c r="AE14" i="1"/>
  <c r="AE13" i="1"/>
  <c r="AE12" i="1"/>
  <c r="AE11" i="1"/>
  <c r="AD10" i="1"/>
  <c r="AD5" i="1" s="1"/>
  <c r="AE5" i="1" s="1"/>
  <c r="AE9" i="1"/>
  <c r="AE8" i="1"/>
  <c r="AE7" i="1"/>
  <c r="AE6" i="1"/>
  <c r="AE10" i="4" l="1"/>
  <c r="AE10" i="3"/>
  <c r="AE10" i="1"/>
  <c r="AC15" i="4"/>
  <c r="AC14" i="4"/>
  <c r="AC13" i="4"/>
  <c r="AC12" i="4"/>
  <c r="AC11" i="4"/>
  <c r="AB10" i="4"/>
  <c r="AC10" i="4" s="1"/>
  <c r="AB5" i="4"/>
  <c r="AC5" i="4"/>
  <c r="AC9" i="4"/>
  <c r="AC8" i="4"/>
  <c r="AC7" i="4"/>
  <c r="AC6" i="4"/>
  <c r="AB15" i="3"/>
  <c r="AB5" i="3"/>
  <c r="AC5" i="3"/>
  <c r="AC15" i="3"/>
  <c r="AC14" i="3"/>
  <c r="AC13" i="3"/>
  <c r="AC12" i="3"/>
  <c r="AC11" i="3"/>
  <c r="AB10" i="3"/>
  <c r="AC10" i="3"/>
  <c r="AC9" i="3"/>
  <c r="AC8" i="3"/>
  <c r="AC7" i="3"/>
  <c r="AC6" i="3"/>
  <c r="AB15" i="1"/>
  <c r="AC15" i="1"/>
  <c r="AC14" i="1"/>
  <c r="AC13" i="1"/>
  <c r="AB12" i="1"/>
  <c r="AC12" i="1" s="1"/>
  <c r="AB10" i="1"/>
  <c r="AC10" i="1" s="1"/>
  <c r="AC11" i="1"/>
  <c r="AC9" i="1"/>
  <c r="AC8" i="1"/>
  <c r="AC7" i="1"/>
  <c r="AC6" i="1"/>
  <c r="Y15" i="4"/>
  <c r="Y14" i="4"/>
  <c r="Y13" i="4"/>
  <c r="Y12" i="4"/>
  <c r="Y11" i="4"/>
  <c r="X10" i="4"/>
  <c r="Y10" i="4"/>
  <c r="Y9" i="4"/>
  <c r="Y8" i="4"/>
  <c r="Y7" i="4"/>
  <c r="Y6" i="4"/>
  <c r="Y15" i="3"/>
  <c r="Y14" i="3"/>
  <c r="Y13" i="3"/>
  <c r="Y12" i="3"/>
  <c r="Y11" i="3"/>
  <c r="X10" i="3"/>
  <c r="Y10" i="3" s="1"/>
  <c r="X5" i="3"/>
  <c r="Y5" i="3" s="1"/>
  <c r="Y9" i="3"/>
  <c r="Y8" i="3"/>
  <c r="Y7" i="3"/>
  <c r="Y6" i="3"/>
  <c r="Y15" i="1"/>
  <c r="Y14" i="1"/>
  <c r="Y13" i="1"/>
  <c r="Y12" i="1"/>
  <c r="Y11" i="1"/>
  <c r="X10" i="1"/>
  <c r="Y10" i="1"/>
  <c r="X5" i="1"/>
  <c r="Y5" i="1"/>
  <c r="Y9" i="1"/>
  <c r="Y8" i="1"/>
  <c r="Y7" i="1"/>
  <c r="Y6" i="1"/>
  <c r="W15" i="1"/>
  <c r="W14" i="1"/>
  <c r="W13" i="1"/>
  <c r="W12" i="1"/>
  <c r="W11" i="1"/>
  <c r="W9" i="1"/>
  <c r="W8" i="1"/>
  <c r="W7" i="1"/>
  <c r="W6" i="1"/>
  <c r="W15" i="4"/>
  <c r="W14" i="4"/>
  <c r="W13" i="4"/>
  <c r="W12" i="4"/>
  <c r="W11" i="4"/>
  <c r="W9" i="4"/>
  <c r="W8" i="4"/>
  <c r="W7" i="4"/>
  <c r="W6" i="4"/>
  <c r="W15" i="3"/>
  <c r="W14" i="3"/>
  <c r="W13" i="3"/>
  <c r="W12" i="3"/>
  <c r="W11" i="3"/>
  <c r="W9" i="3"/>
  <c r="W8" i="3"/>
  <c r="W7" i="3"/>
  <c r="W6" i="3"/>
  <c r="V10" i="4"/>
  <c r="W10" i="4" s="1"/>
  <c r="V10" i="3"/>
  <c r="V5" i="3"/>
  <c r="W5" i="3" s="1"/>
  <c r="W10" i="3"/>
  <c r="V10" i="1"/>
  <c r="W10" i="1"/>
  <c r="C9" i="1"/>
  <c r="U15" i="4"/>
  <c r="S15" i="4"/>
  <c r="Q15" i="4"/>
  <c r="O15" i="4"/>
  <c r="M15" i="4"/>
  <c r="K15" i="4"/>
  <c r="I15" i="4"/>
  <c r="G15" i="4"/>
  <c r="E15" i="4"/>
  <c r="C15" i="4"/>
  <c r="U14" i="4"/>
  <c r="S14" i="4"/>
  <c r="Q14" i="4"/>
  <c r="O14" i="4"/>
  <c r="M14" i="4"/>
  <c r="K14" i="4"/>
  <c r="I14" i="4"/>
  <c r="G14" i="4"/>
  <c r="E14" i="4"/>
  <c r="C14" i="4"/>
  <c r="U13" i="4"/>
  <c r="S13" i="4"/>
  <c r="Q13" i="4"/>
  <c r="O13" i="4"/>
  <c r="M13" i="4"/>
  <c r="K13" i="4"/>
  <c r="I13" i="4"/>
  <c r="G13" i="4"/>
  <c r="E13" i="4"/>
  <c r="C13" i="4"/>
  <c r="U12" i="4"/>
  <c r="S12" i="4"/>
  <c r="U11" i="4"/>
  <c r="S11" i="4"/>
  <c r="T10" i="4"/>
  <c r="U10" i="4" s="1"/>
  <c r="R10" i="4"/>
  <c r="R5" i="4" s="1"/>
  <c r="S5" i="4" s="1"/>
  <c r="S10" i="4"/>
  <c r="Q10" i="4"/>
  <c r="O10" i="4"/>
  <c r="M10" i="4"/>
  <c r="K10" i="4"/>
  <c r="I10" i="4"/>
  <c r="G10" i="4"/>
  <c r="E10" i="4"/>
  <c r="C10" i="4"/>
  <c r="U9" i="4"/>
  <c r="S9" i="4"/>
  <c r="Q9" i="4"/>
  <c r="O9" i="4"/>
  <c r="M9" i="4"/>
  <c r="K9" i="4"/>
  <c r="I9" i="4"/>
  <c r="G9" i="4"/>
  <c r="E9" i="4"/>
  <c r="C9" i="4"/>
  <c r="U8" i="4"/>
  <c r="S8" i="4"/>
  <c r="Q8" i="4"/>
  <c r="O8" i="4"/>
  <c r="M8" i="4"/>
  <c r="K8" i="4"/>
  <c r="I8" i="4"/>
  <c r="G8" i="4"/>
  <c r="E8" i="4"/>
  <c r="C8" i="4"/>
  <c r="U7" i="4"/>
  <c r="S7" i="4"/>
  <c r="Q7" i="4"/>
  <c r="O7" i="4"/>
  <c r="M7" i="4"/>
  <c r="K7" i="4"/>
  <c r="I7" i="4"/>
  <c r="G7" i="4"/>
  <c r="E7" i="4"/>
  <c r="C7" i="4"/>
  <c r="U6" i="4"/>
  <c r="S6" i="4"/>
  <c r="Q6" i="4"/>
  <c r="O6" i="4"/>
  <c r="M6" i="4"/>
  <c r="K6" i="4"/>
  <c r="I6" i="4"/>
  <c r="G6" i="4"/>
  <c r="E6" i="4"/>
  <c r="C6" i="4"/>
  <c r="P5" i="4"/>
  <c r="Q5" i="4" s="1"/>
  <c r="N5" i="4"/>
  <c r="O5" i="4" s="1"/>
  <c r="L5" i="4"/>
  <c r="M5" i="4"/>
  <c r="J5" i="4"/>
  <c r="K5" i="4"/>
  <c r="H5" i="4"/>
  <c r="I5" i="4" s="1"/>
  <c r="F5" i="4"/>
  <c r="G5" i="4" s="1"/>
  <c r="D5" i="4"/>
  <c r="E5" i="4"/>
  <c r="B5" i="4"/>
  <c r="C5" i="4"/>
  <c r="U15" i="3"/>
  <c r="S15" i="3"/>
  <c r="Q15" i="3"/>
  <c r="O15" i="3"/>
  <c r="M15" i="3"/>
  <c r="K15" i="3"/>
  <c r="I15" i="3"/>
  <c r="G15" i="3"/>
  <c r="E15" i="3"/>
  <c r="C15" i="3"/>
  <c r="U14" i="3"/>
  <c r="S14" i="3"/>
  <c r="Q14" i="3"/>
  <c r="O14" i="3"/>
  <c r="M14" i="3"/>
  <c r="K14" i="3"/>
  <c r="I14" i="3"/>
  <c r="G14" i="3"/>
  <c r="E14" i="3"/>
  <c r="C14" i="3"/>
  <c r="S13" i="3"/>
  <c r="Q13" i="3"/>
  <c r="O13" i="3"/>
  <c r="M13" i="3"/>
  <c r="K13" i="3"/>
  <c r="I13" i="3"/>
  <c r="G13" i="3"/>
  <c r="C13" i="3"/>
  <c r="U12" i="3"/>
  <c r="S12" i="3"/>
  <c r="U11" i="3"/>
  <c r="S11" i="3"/>
  <c r="T10" i="3"/>
  <c r="U10" i="3" s="1"/>
  <c r="R10" i="3"/>
  <c r="R5" i="3" s="1"/>
  <c r="S5" i="3" s="1"/>
  <c r="Q10" i="3"/>
  <c r="O10" i="3"/>
  <c r="M10" i="3"/>
  <c r="K10" i="3"/>
  <c r="I10" i="3"/>
  <c r="G10" i="3"/>
  <c r="E10" i="3"/>
  <c r="C10" i="3"/>
  <c r="U9" i="3"/>
  <c r="S9" i="3"/>
  <c r="Q9" i="3"/>
  <c r="O9" i="3"/>
  <c r="M9" i="3"/>
  <c r="K9" i="3"/>
  <c r="I9" i="3"/>
  <c r="G9" i="3"/>
  <c r="E9" i="3"/>
  <c r="C9" i="3"/>
  <c r="U8" i="3"/>
  <c r="S8" i="3"/>
  <c r="Q8" i="3"/>
  <c r="O8" i="3"/>
  <c r="M8" i="3"/>
  <c r="K8" i="3"/>
  <c r="I8" i="3"/>
  <c r="G8" i="3"/>
  <c r="E8" i="3"/>
  <c r="C8" i="3"/>
  <c r="U7" i="3"/>
  <c r="S7" i="3"/>
  <c r="Q7" i="3"/>
  <c r="O7" i="3"/>
  <c r="M7" i="3"/>
  <c r="K7" i="3"/>
  <c r="I7" i="3"/>
  <c r="G7" i="3"/>
  <c r="E7" i="3"/>
  <c r="C7" i="3"/>
  <c r="U6" i="3"/>
  <c r="S6" i="3"/>
  <c r="Q6" i="3"/>
  <c r="O6" i="3"/>
  <c r="M6" i="3"/>
  <c r="K6" i="3"/>
  <c r="I6" i="3"/>
  <c r="G6" i="3"/>
  <c r="E6" i="3"/>
  <c r="C6" i="3"/>
  <c r="P5" i="3"/>
  <c r="Q5" i="3"/>
  <c r="N5" i="3"/>
  <c r="O5" i="3" s="1"/>
  <c r="L5" i="3"/>
  <c r="M5" i="3" s="1"/>
  <c r="J5" i="3"/>
  <c r="K5" i="3"/>
  <c r="H5" i="3"/>
  <c r="I5" i="3" s="1"/>
  <c r="F5" i="3"/>
  <c r="G5" i="3" s="1"/>
  <c r="D5" i="3"/>
  <c r="E5" i="3"/>
  <c r="B5" i="3"/>
  <c r="C5" i="3"/>
  <c r="U15" i="1"/>
  <c r="S15" i="1"/>
  <c r="Q15" i="1"/>
  <c r="O15" i="1"/>
  <c r="M15" i="1"/>
  <c r="K15" i="1"/>
  <c r="I15" i="1"/>
  <c r="G15" i="1"/>
  <c r="E15" i="1"/>
  <c r="C15" i="1"/>
  <c r="U14" i="1"/>
  <c r="S14" i="1"/>
  <c r="Q14" i="1"/>
  <c r="O14" i="1"/>
  <c r="M14" i="1"/>
  <c r="K14" i="1"/>
  <c r="I14" i="1"/>
  <c r="G14" i="1"/>
  <c r="E14" i="1"/>
  <c r="C14" i="1"/>
  <c r="U13" i="1"/>
  <c r="S13" i="1"/>
  <c r="Q13" i="1"/>
  <c r="O13" i="1"/>
  <c r="M13" i="1"/>
  <c r="K13" i="1"/>
  <c r="I13" i="1"/>
  <c r="G13" i="1"/>
  <c r="E13" i="1"/>
  <c r="C13" i="1"/>
  <c r="U12" i="1"/>
  <c r="S12" i="1"/>
  <c r="U11" i="1"/>
  <c r="S11" i="1"/>
  <c r="T10" i="1"/>
  <c r="T5" i="1" s="1"/>
  <c r="U5" i="1" s="1"/>
  <c r="R10" i="1"/>
  <c r="S10" i="1" s="1"/>
  <c r="R5" i="1"/>
  <c r="S5" i="1"/>
  <c r="Q10" i="1"/>
  <c r="O10" i="1"/>
  <c r="M10" i="1"/>
  <c r="K10" i="1"/>
  <c r="I10" i="1"/>
  <c r="G10" i="1"/>
  <c r="E10" i="1"/>
  <c r="C10" i="1"/>
  <c r="U9" i="1"/>
  <c r="S9" i="1"/>
  <c r="Q9" i="1"/>
  <c r="O9" i="1"/>
  <c r="M9" i="1"/>
  <c r="K9" i="1"/>
  <c r="I9" i="1"/>
  <c r="G9" i="1"/>
  <c r="E9" i="1"/>
  <c r="U8" i="1"/>
  <c r="S8" i="1"/>
  <c r="Q8" i="1"/>
  <c r="O8" i="1"/>
  <c r="M8" i="1"/>
  <c r="K8" i="1"/>
  <c r="I8" i="1"/>
  <c r="G8" i="1"/>
  <c r="E8" i="1"/>
  <c r="C8" i="1"/>
  <c r="U7" i="1"/>
  <c r="S7" i="1"/>
  <c r="Q7" i="1"/>
  <c r="O7" i="1"/>
  <c r="M7" i="1"/>
  <c r="K7" i="1"/>
  <c r="I7" i="1"/>
  <c r="G7" i="1"/>
  <c r="E7" i="1"/>
  <c r="C7" i="1"/>
  <c r="U6" i="1"/>
  <c r="S6" i="1"/>
  <c r="Q6" i="1"/>
  <c r="O6" i="1"/>
  <c r="M6" i="1"/>
  <c r="K6" i="1"/>
  <c r="I6" i="1"/>
  <c r="G6" i="1"/>
  <c r="E6" i="1"/>
  <c r="C6" i="1"/>
  <c r="P5" i="1"/>
  <c r="Q5" i="1" s="1"/>
  <c r="N5" i="1"/>
  <c r="O5" i="1" s="1"/>
  <c r="L5" i="1"/>
  <c r="M5" i="1"/>
  <c r="J5" i="1"/>
  <c r="K5" i="1"/>
  <c r="H5" i="1"/>
  <c r="I5" i="1"/>
  <c r="F5" i="1"/>
  <c r="G5" i="1" s="1"/>
  <c r="D5" i="1"/>
  <c r="E5" i="1"/>
  <c r="B5" i="1"/>
  <c r="C5" i="1" s="1"/>
  <c r="V5" i="1"/>
  <c r="W5" i="1"/>
  <c r="T5" i="3"/>
  <c r="U5" i="3" s="1"/>
  <c r="X5" i="4"/>
  <c r="Y5" i="4" s="1"/>
  <c r="T5" i="4"/>
  <c r="U5" i="4" s="1"/>
  <c r="S10" i="3" l="1"/>
  <c r="V5" i="4"/>
  <c r="W5" i="4" s="1"/>
  <c r="U10" i="1"/>
  <c r="AB5" i="1"/>
  <c r="AC5" i="1" s="1"/>
</calcChain>
</file>

<file path=xl/sharedStrings.xml><?xml version="1.0" encoding="utf-8"?>
<sst xmlns="http://schemas.openxmlformats.org/spreadsheetml/2006/main" count="166" uniqueCount="27">
  <si>
    <t>Hommes</t>
  </si>
  <si>
    <t>Cas</t>
  </si>
  <si>
    <t>Autres maladies professionnelles</t>
  </si>
  <si>
    <t>Total</t>
  </si>
  <si>
    <t>Service de centralisation des statistiques de l'assurance-accidents LAA (SSAA)</t>
  </si>
  <si>
    <t>Femmes</t>
  </si>
  <si>
    <t>© OFS - Encyclopédie statistique de la Suisse</t>
  </si>
  <si>
    <t>Système respiratoire</t>
  </si>
  <si>
    <t>Oeil et ses annexes</t>
  </si>
  <si>
    <t>Appareil locomoteur</t>
  </si>
  <si>
    <t>Peau et sous-peau</t>
  </si>
  <si>
    <t>Tumeurs</t>
  </si>
  <si>
    <t>Oreille et ses annexes</t>
  </si>
  <si>
    <t>Maladies professionnelles selon le groupe de diagnostic et le sexe</t>
  </si>
  <si>
    <t xml:space="preserve">    Les infections potentielles sont des travailleurs exposés aux microorganismes mais qui ne développent pas la maladie déclarée.</t>
  </si>
  <si>
    <t xml:space="preserve"> dont maladies reconnues</t>
  </si>
  <si>
    <t xml:space="preserve"> dont infections potentielles (contaminations)</t>
  </si>
  <si>
    <t>Renseignements: Serge Quarroz, 041 419 53 17, serge.quarroz@suva.ch</t>
  </si>
  <si>
    <t>T 14.02.02.02</t>
  </si>
  <si>
    <t>–</t>
  </si>
  <si>
    <r>
      <t>Taux</t>
    </r>
    <r>
      <rPr>
        <vertAlign val="superscript"/>
        <sz val="8"/>
        <rFont val="Arial"/>
        <family val="2"/>
      </rPr>
      <t>1</t>
    </r>
  </si>
  <si>
    <r>
      <t>Taux</t>
    </r>
    <r>
      <rPr>
        <vertAlign val="superscript"/>
        <sz val="8"/>
        <rFont val="Arial"/>
        <family val="2"/>
      </rPr>
      <t>1 2</t>
    </r>
  </si>
  <si>
    <r>
      <t>Maladies infectieuses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</si>
  <si>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Taux bruts pour 10 000 emplois à plein temps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</si>
  <si>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Travailleurs à plein temps selon une nouvelle méthode d'estimation en 2012 (cf. www.unfallstatistik.ch/f/vbfacts).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</si>
  <si>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Dès 2011, distinction entre les maladies reconnues et les cas d'infections potentielles. Sous la rubrique "maladies reconnues" ne se trouvent par conséquent que les personnes qui ont réellement été infectées.</t>
    </r>
  </si>
  <si>
    <t>Etat des données au 18.08.2020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</si>
</sst>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__;\-#,###,##0__;0__;@__\ "/>
    <numFmt numFmtId="165" formatCode="#,###,##0.0__;\-#,###,##0.0__;\-__;@__\ "/>
    <numFmt numFmtId="166" formatCode="#,###,##0.0__;\-#,###,##0.0__;\–__;@__\ "/>
  </numFmts>
  <fonts count="9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Border="1"/>
    <xf numFmtId="49" fontId="2" fillId="2" borderId="0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4" fontId="1" fillId="2" borderId="0" xfId="0" applyNumberFormat="1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164" fontId="4" fillId="2" borderId="0" xfId="0" applyNumberFormat="1" applyFont="1" applyFill="1" applyBorder="1" applyAlignment="1"/>
    <xf numFmtId="165" fontId="4" fillId="2" borderId="0" xfId="0" applyNumberFormat="1" applyFont="1" applyFill="1" applyBorder="1" applyAlignment="1"/>
    <xf numFmtId="165" fontId="5" fillId="2" borderId="0" xfId="0" applyNumberFormat="1" applyFont="1" applyFill="1" applyBorder="1" applyAlignment="1"/>
    <xf numFmtId="0" fontId="5" fillId="2" borderId="1" xfId="0" applyFont="1" applyFill="1" applyBorder="1"/>
    <xf numFmtId="164" fontId="5" fillId="2" borderId="0" xfId="0" applyNumberFormat="1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2" fillId="0" borderId="0" xfId="0" applyFont="1"/>
    <xf numFmtId="0" fontId="4" fillId="3" borderId="2" xfId="0" applyFont="1" applyFill="1" applyBorder="1"/>
    <xf numFmtId="164" fontId="4" fillId="3" borderId="3" xfId="0" applyNumberFormat="1" applyFont="1" applyFill="1" applyBorder="1" applyAlignment="1"/>
    <xf numFmtId="165" fontId="4" fillId="3" borderId="3" xfId="0" applyNumberFormat="1" applyFont="1" applyFill="1" applyBorder="1" applyAlignment="1"/>
    <xf numFmtId="165" fontId="7" fillId="2" borderId="0" xfId="0" applyNumberFormat="1" applyFont="1" applyFill="1" applyBorder="1" applyAlignment="1"/>
    <xf numFmtId="165" fontId="8" fillId="2" borderId="0" xfId="0" applyNumberFormat="1" applyFont="1" applyFill="1" applyBorder="1" applyAlignment="1"/>
    <xf numFmtId="164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6" fontId="7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right"/>
    </xf>
    <xf numFmtId="165" fontId="7" fillId="3" borderId="3" xfId="0" applyNumberFormat="1" applyFont="1" applyFill="1" applyBorder="1" applyAlignment="1"/>
    <xf numFmtId="0" fontId="4" fillId="3" borderId="0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shrinkToFit="1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left"/>
    </xf>
    <xf numFmtId="164" fontId="4" fillId="2" borderId="8" xfId="0" applyNumberFormat="1" applyFont="1" applyFill="1" applyBorder="1" applyAlignment="1"/>
    <xf numFmtId="165" fontId="4" fillId="2" borderId="8" xfId="0" applyNumberFormat="1" applyFont="1" applyFill="1" applyBorder="1" applyAlignment="1"/>
    <xf numFmtId="0" fontId="4" fillId="2" borderId="9" xfId="0" applyFont="1" applyFill="1" applyBorder="1"/>
    <xf numFmtId="0" fontId="4" fillId="2" borderId="5" xfId="0" applyFont="1" applyFill="1" applyBorder="1" applyAlignment="1">
      <alignment horizontal="left"/>
    </xf>
    <xf numFmtId="165" fontId="7" fillId="2" borderId="8" xfId="0" applyNumberFormat="1" applyFont="1" applyFill="1" applyBorder="1" applyAlignment="1"/>
    <xf numFmtId="0" fontId="4" fillId="2" borderId="10" xfId="0" applyFont="1" applyFill="1" applyBorder="1"/>
    <xf numFmtId="164" fontId="4" fillId="3" borderId="3" xfId="0" applyNumberFormat="1" applyFont="1" applyFill="1" applyBorder="1"/>
    <xf numFmtId="165" fontId="4" fillId="3" borderId="3" xfId="0" applyNumberFormat="1" applyFont="1" applyFill="1" applyBorder="1"/>
    <xf numFmtId="164" fontId="4" fillId="2" borderId="0" xfId="0" applyNumberFormat="1" applyFont="1" applyFill="1"/>
    <xf numFmtId="165" fontId="4" fillId="2" borderId="0" xfId="0" applyNumberFormat="1" applyFont="1" applyFill="1"/>
    <xf numFmtId="164" fontId="5" fillId="2" borderId="0" xfId="0" applyNumberFormat="1" applyFont="1" applyFill="1"/>
    <xf numFmtId="165" fontId="5" fillId="2" borderId="0" xfId="0" applyNumberFormat="1" applyFont="1" applyFill="1"/>
    <xf numFmtId="164" fontId="4" fillId="2" borderId="8" xfId="0" applyNumberFormat="1" applyFont="1" applyFill="1" applyBorder="1"/>
    <xf numFmtId="165" fontId="4" fillId="2" borderId="8" xfId="0" applyNumberFormat="1" applyFont="1" applyFill="1" applyBorder="1"/>
    <xf numFmtId="165" fontId="7" fillId="3" borderId="3" xfId="0" applyNumberFormat="1" applyFont="1" applyFill="1" applyBorder="1"/>
    <xf numFmtId="165" fontId="7" fillId="2" borderId="0" xfId="0" applyNumberFormat="1" applyFont="1" applyFill="1"/>
    <xf numFmtId="165" fontId="8" fillId="2" borderId="0" xfId="0" applyNumberFormat="1" applyFont="1" applyFill="1"/>
    <xf numFmtId="165" fontId="7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zoomScaleNormal="100" workbookViewId="0">
      <pane xSplit="1" ySplit="4" topLeftCell="B5" activePane="bottomRight" state="frozen"/>
      <selection pane="topRight"/>
      <selection pane="bottomLeft"/>
      <selection pane="bottomRight" activeCell="E35" sqref="E35"/>
    </sheetView>
  </sheetViews>
  <sheetFormatPr baseColWidth="10" defaultColWidth="11.42578125" defaultRowHeight="12.75" customHeight="1" x14ac:dyDescent="0.25"/>
  <cols>
    <col min="1" max="1" width="32.7109375" style="1" customWidth="1"/>
    <col min="2" max="3" width="6.28515625" style="1" hidden="1" customWidth="1"/>
    <col min="4" max="33" width="6.28515625" style="1" customWidth="1"/>
    <col min="34" max="16384" width="11.42578125" style="1"/>
  </cols>
  <sheetData>
    <row r="1" spans="1:33" s="18" customFormat="1" ht="12.75" customHeight="1" x14ac:dyDescent="0.2">
      <c r="A1" s="3" t="s">
        <v>13</v>
      </c>
      <c r="K1" s="4"/>
      <c r="M1" s="4"/>
      <c r="O1" s="4"/>
      <c r="Q1" s="4"/>
      <c r="S1" s="4"/>
      <c r="U1" s="4"/>
      <c r="W1" s="4"/>
      <c r="Y1" s="4"/>
      <c r="AA1" s="4"/>
      <c r="AC1" s="4"/>
      <c r="AE1" s="4"/>
      <c r="AG1" s="4" t="s">
        <v>18</v>
      </c>
    </row>
    <row r="2" spans="1:33" s="18" customFormat="1" ht="12.75" customHeight="1" x14ac:dyDescent="0.2">
      <c r="A2" s="2" t="s">
        <v>0</v>
      </c>
    </row>
    <row r="3" spans="1:33" s="6" customFormat="1" ht="12.75" customHeight="1" x14ac:dyDescent="0.2">
      <c r="A3" s="38"/>
      <c r="B3" s="39">
        <v>2003</v>
      </c>
      <c r="C3" s="33"/>
      <c r="D3" s="32">
        <v>2004</v>
      </c>
      <c r="E3" s="33"/>
      <c r="F3" s="32">
        <v>2005</v>
      </c>
      <c r="G3" s="33"/>
      <c r="H3" s="32">
        <v>2006</v>
      </c>
      <c r="I3" s="33"/>
      <c r="J3" s="32">
        <v>2007</v>
      </c>
      <c r="K3" s="33"/>
      <c r="L3" s="32">
        <v>2008</v>
      </c>
      <c r="M3" s="33"/>
      <c r="N3" s="32">
        <v>2009</v>
      </c>
      <c r="O3" s="33"/>
      <c r="P3" s="32">
        <v>2010</v>
      </c>
      <c r="Q3" s="33"/>
      <c r="R3" s="32">
        <v>2011</v>
      </c>
      <c r="S3" s="33"/>
      <c r="T3" s="32">
        <v>2012</v>
      </c>
      <c r="U3" s="33"/>
      <c r="V3" s="32">
        <v>2013</v>
      </c>
      <c r="W3" s="33"/>
      <c r="X3" s="32">
        <v>2014</v>
      </c>
      <c r="Y3" s="33"/>
      <c r="Z3" s="32">
        <v>2015</v>
      </c>
      <c r="AA3" s="33"/>
      <c r="AB3" s="32">
        <v>2016</v>
      </c>
      <c r="AC3" s="33"/>
      <c r="AD3" s="32">
        <v>2017</v>
      </c>
      <c r="AE3" s="33"/>
      <c r="AF3" s="32">
        <v>2018</v>
      </c>
      <c r="AG3" s="33"/>
    </row>
    <row r="4" spans="1:33" s="6" customFormat="1" ht="12.75" customHeight="1" x14ac:dyDescent="0.2">
      <c r="A4" s="7"/>
      <c r="B4" s="34" t="s">
        <v>1</v>
      </c>
      <c r="C4" s="34" t="s">
        <v>20</v>
      </c>
      <c r="D4" s="34" t="s">
        <v>1</v>
      </c>
      <c r="E4" s="34" t="s">
        <v>20</v>
      </c>
      <c r="F4" s="34" t="s">
        <v>1</v>
      </c>
      <c r="G4" s="34" t="s">
        <v>20</v>
      </c>
      <c r="H4" s="34" t="s">
        <v>1</v>
      </c>
      <c r="I4" s="34" t="s">
        <v>20</v>
      </c>
      <c r="J4" s="34" t="s">
        <v>1</v>
      </c>
      <c r="K4" s="34" t="s">
        <v>20</v>
      </c>
      <c r="L4" s="34" t="s">
        <v>1</v>
      </c>
      <c r="M4" s="34" t="s">
        <v>20</v>
      </c>
      <c r="N4" s="34" t="s">
        <v>1</v>
      </c>
      <c r="O4" s="34" t="s">
        <v>20</v>
      </c>
      <c r="P4" s="34" t="s">
        <v>1</v>
      </c>
      <c r="Q4" s="34" t="s">
        <v>21</v>
      </c>
      <c r="R4" s="34" t="s">
        <v>1</v>
      </c>
      <c r="S4" s="34" t="s">
        <v>21</v>
      </c>
      <c r="T4" s="34" t="s">
        <v>1</v>
      </c>
      <c r="U4" s="34" t="s">
        <v>21</v>
      </c>
      <c r="V4" s="34" t="s">
        <v>1</v>
      </c>
      <c r="W4" s="34" t="s">
        <v>21</v>
      </c>
      <c r="X4" s="34" t="s">
        <v>1</v>
      </c>
      <c r="Y4" s="34" t="s">
        <v>21</v>
      </c>
      <c r="Z4" s="34" t="s">
        <v>1</v>
      </c>
      <c r="AA4" s="34" t="s">
        <v>21</v>
      </c>
      <c r="AB4" s="34" t="s">
        <v>1</v>
      </c>
      <c r="AC4" s="34" t="s">
        <v>21</v>
      </c>
      <c r="AD4" s="34" t="s">
        <v>1</v>
      </c>
      <c r="AE4" s="41" t="s">
        <v>21</v>
      </c>
      <c r="AF4" s="34" t="s">
        <v>1</v>
      </c>
      <c r="AG4" s="41" t="s">
        <v>21</v>
      </c>
    </row>
    <row r="5" spans="1:33" s="6" customFormat="1" ht="12.75" customHeight="1" x14ac:dyDescent="0.2">
      <c r="A5" s="21" t="s">
        <v>3</v>
      </c>
      <c r="B5" s="22">
        <f>SUM(B6:B15)-B11-B12</f>
        <v>2600</v>
      </c>
      <c r="C5" s="23">
        <f t="shared" ref="C5:C10" si="0">+B5/2165390*10000</f>
        <v>12.007074938001931</v>
      </c>
      <c r="D5" s="22">
        <f>SUM(D6:D15)-D11-D12</f>
        <v>2555</v>
      </c>
      <c r="E5" s="23">
        <f t="shared" ref="E5:E10" si="1">+D5/2200842*10000</f>
        <v>11.609193208781003</v>
      </c>
      <c r="F5" s="22">
        <f>SUM(F6:F15)-F11-F12</f>
        <v>2517</v>
      </c>
      <c r="G5" s="23">
        <f t="shared" ref="G5:G10" si="2">+F5/2173606*10000</f>
        <v>11.5798355359711</v>
      </c>
      <c r="H5" s="22">
        <f>SUM(H6:H15)-H11-H12</f>
        <v>2717</v>
      </c>
      <c r="I5" s="23">
        <f t="shared" ref="I5:I10" si="3">+H5/2263612*10000</f>
        <v>12.002940433254462</v>
      </c>
      <c r="J5" s="22">
        <f>SUM(J6:J15)-J11-J12</f>
        <v>2516</v>
      </c>
      <c r="K5" s="23">
        <f t="shared" ref="K5:K10" si="4">+J5/2364519*10000</f>
        <v>10.640641923367923</v>
      </c>
      <c r="L5" s="22">
        <f>SUM(L6:L15)-L11-L12</f>
        <v>2623</v>
      </c>
      <c r="M5" s="23">
        <f>+L5/2427748*10000</f>
        <v>10.804251512100928</v>
      </c>
      <c r="N5" s="22">
        <f>SUM(N6:N15)-N11-N12</f>
        <v>2571</v>
      </c>
      <c r="O5" s="23">
        <f t="shared" ref="O5:O15" si="5">+N5/2378476*10000</f>
        <v>10.809442685147969</v>
      </c>
      <c r="P5" s="22">
        <f>SUM(P6:P15)-P11-P12</f>
        <v>2514</v>
      </c>
      <c r="Q5" s="23">
        <f>+P5/2286589*10000</f>
        <v>10.994542526007079</v>
      </c>
      <c r="R5" s="22">
        <f>SUM(R6:R15)-R11-R12</f>
        <v>2478</v>
      </c>
      <c r="S5" s="23">
        <f t="shared" ref="S5:S15" si="6">+R5/2361897*10000</f>
        <v>10.491566736398751</v>
      </c>
      <c r="T5" s="22">
        <f>SUM(T6:T15)-T11-T12</f>
        <v>2222</v>
      </c>
      <c r="U5" s="23">
        <f>+T5/2427748*10000</f>
        <v>9.152515005676042</v>
      </c>
      <c r="V5" s="22">
        <f>SUM(V6:V15)-V11-V12</f>
        <v>2148</v>
      </c>
      <c r="W5" s="23">
        <f>+V5/2376569*10000</f>
        <v>9.0382395798312611</v>
      </c>
      <c r="X5" s="22">
        <f>SUM(X6:X15)-X11-X12</f>
        <v>1950</v>
      </c>
      <c r="Y5" s="23">
        <f>+X5/2376569*10000</f>
        <v>8.2051057638132967</v>
      </c>
      <c r="Z5" s="22">
        <v>1868</v>
      </c>
      <c r="AA5" s="23">
        <v>7.7527905688215801</v>
      </c>
      <c r="AB5" s="22">
        <f>SUM(AB6:AB15)-AB11-AB12</f>
        <v>2254</v>
      </c>
      <c r="AC5" s="23">
        <f t="shared" ref="AC5:AC15" si="7">+AB5/2430565*10000</f>
        <v>9.2735639655800206</v>
      </c>
      <c r="AD5" s="22">
        <f>SUM(AD6:AD15)-AD11-AD12</f>
        <v>2435</v>
      </c>
      <c r="AE5" s="23">
        <f t="shared" ref="AE5:AE15" si="8">+AD5/2379474*10000</f>
        <v>10.233354094224184</v>
      </c>
      <c r="AF5" s="42">
        <f>SUM(AF6:AF15)-AF11-AF12</f>
        <v>2429</v>
      </c>
      <c r="AG5" s="43">
        <f t="shared" ref="AG5:AG15" si="9">+AF5/2399190*10000</f>
        <v>10.124250267798715</v>
      </c>
    </row>
    <row r="6" spans="1:33" s="6" customFormat="1" ht="12.75" customHeight="1" x14ac:dyDescent="0.2">
      <c r="A6" s="7" t="s">
        <v>7</v>
      </c>
      <c r="B6" s="8">
        <v>262</v>
      </c>
      <c r="C6" s="9">
        <f t="shared" si="0"/>
        <v>1.2099437052909638</v>
      </c>
      <c r="D6" s="8">
        <v>284</v>
      </c>
      <c r="E6" s="9">
        <f t="shared" si="1"/>
        <v>1.2904152138136222</v>
      </c>
      <c r="F6" s="8">
        <v>281</v>
      </c>
      <c r="G6" s="9">
        <f t="shared" si="2"/>
        <v>1.2927825926133807</v>
      </c>
      <c r="H6" s="8">
        <v>362</v>
      </c>
      <c r="I6" s="9">
        <f t="shared" si="3"/>
        <v>1.5992139995723649</v>
      </c>
      <c r="J6" s="8">
        <v>254</v>
      </c>
      <c r="K6" s="9">
        <f t="shared" si="4"/>
        <v>1.0742142482255377</v>
      </c>
      <c r="L6" s="8">
        <v>289</v>
      </c>
      <c r="M6" s="9">
        <f>+L6/2427748*10000</f>
        <v>1.1904036168498542</v>
      </c>
      <c r="N6" s="8">
        <v>280</v>
      </c>
      <c r="O6" s="9">
        <f t="shared" si="5"/>
        <v>1.1772244075618168</v>
      </c>
      <c r="P6" s="8">
        <v>289</v>
      </c>
      <c r="Q6" s="9">
        <f>+P6/2286589*10000</f>
        <v>1.2638913245887216</v>
      </c>
      <c r="R6" s="8">
        <v>336</v>
      </c>
      <c r="S6" s="9">
        <f t="shared" si="6"/>
        <v>1.422585320189661</v>
      </c>
      <c r="T6" s="8">
        <v>342</v>
      </c>
      <c r="U6" s="9">
        <f>+T6/2427748*10000</f>
        <v>1.4087129306666095</v>
      </c>
      <c r="V6" s="8">
        <v>388</v>
      </c>
      <c r="W6" s="9">
        <f>+V6/2376569*10000</f>
        <v>1.6326056596715686</v>
      </c>
      <c r="X6" s="8">
        <v>341</v>
      </c>
      <c r="Y6" s="9">
        <f>+X6/2376569*10000</f>
        <v>1.4348415720309404</v>
      </c>
      <c r="Z6" s="8">
        <v>296</v>
      </c>
      <c r="AA6" s="9">
        <v>1.2284935804984944</v>
      </c>
      <c r="AB6" s="8">
        <v>325</v>
      </c>
      <c r="AC6" s="9">
        <f t="shared" si="7"/>
        <v>1.3371376614079442</v>
      </c>
      <c r="AD6" s="8">
        <v>301</v>
      </c>
      <c r="AE6" s="9">
        <f t="shared" si="8"/>
        <v>1.2649854547685748</v>
      </c>
      <c r="AF6" s="44">
        <v>249</v>
      </c>
      <c r="AG6" s="45">
        <f t="shared" si="9"/>
        <v>1.0378502744676328</v>
      </c>
    </row>
    <row r="7" spans="1:33" s="6" customFormat="1" ht="12.75" customHeight="1" x14ac:dyDescent="0.2">
      <c r="A7" s="7" t="s">
        <v>8</v>
      </c>
      <c r="B7" s="8">
        <v>83</v>
      </c>
      <c r="C7" s="9">
        <f t="shared" si="0"/>
        <v>0.38330277686698472</v>
      </c>
      <c r="D7" s="8">
        <v>75</v>
      </c>
      <c r="E7" s="9">
        <f t="shared" si="1"/>
        <v>0.34077866561979459</v>
      </c>
      <c r="F7" s="8">
        <v>90</v>
      </c>
      <c r="G7" s="9">
        <f t="shared" si="2"/>
        <v>0.41405848161994402</v>
      </c>
      <c r="H7" s="8">
        <v>68</v>
      </c>
      <c r="I7" s="9">
        <f t="shared" si="3"/>
        <v>0.30040483969867626</v>
      </c>
      <c r="J7" s="8">
        <v>76</v>
      </c>
      <c r="K7" s="9">
        <f t="shared" si="4"/>
        <v>0.32141843647693252</v>
      </c>
      <c r="L7" s="8">
        <v>84</v>
      </c>
      <c r="M7" s="9">
        <f t="shared" ref="M7:M15" si="10">+L7/2427748*10000</f>
        <v>0.34599966718127251</v>
      </c>
      <c r="N7" s="8">
        <v>48</v>
      </c>
      <c r="O7" s="9">
        <f t="shared" si="5"/>
        <v>0.20180989843916861</v>
      </c>
      <c r="P7" s="8">
        <v>36</v>
      </c>
      <c r="Q7" s="9">
        <f t="shared" ref="Q7:Q15" si="11">+P7/2286589*10000</f>
        <v>0.1574397497757577</v>
      </c>
      <c r="R7" s="8">
        <v>37</v>
      </c>
      <c r="S7" s="9">
        <f t="shared" si="6"/>
        <v>0.15665374061612339</v>
      </c>
      <c r="T7" s="8">
        <v>44</v>
      </c>
      <c r="U7" s="9">
        <f t="shared" ref="U7:U15" si="12">+T7/2427748*10000</f>
        <v>0.18123792090447607</v>
      </c>
      <c r="V7" s="8">
        <v>19</v>
      </c>
      <c r="W7" s="9">
        <f t="shared" ref="W7:W15" si="13">+V7/2376569*10000</f>
        <v>7.9947184365360316E-2</v>
      </c>
      <c r="X7" s="8">
        <v>34</v>
      </c>
      <c r="Y7" s="9">
        <f t="shared" ref="Y7:Y15" si="14">+X7/2376569*10000</f>
        <v>0.14306338254853951</v>
      </c>
      <c r="Z7" s="8">
        <v>23</v>
      </c>
      <c r="AA7" s="9">
        <v>9.5457271457653287E-2</v>
      </c>
      <c r="AB7" s="8">
        <v>20</v>
      </c>
      <c r="AC7" s="9">
        <f t="shared" si="7"/>
        <v>8.2285394548181179E-2</v>
      </c>
      <c r="AD7" s="8">
        <v>17</v>
      </c>
      <c r="AE7" s="9">
        <f t="shared" si="8"/>
        <v>7.1444361232776657E-2</v>
      </c>
      <c r="AF7" s="44">
        <v>17</v>
      </c>
      <c r="AG7" s="45">
        <f t="shared" si="9"/>
        <v>7.08572476544167E-2</v>
      </c>
    </row>
    <row r="8" spans="1:33" s="6" customFormat="1" ht="12.75" customHeight="1" x14ac:dyDescent="0.2">
      <c r="A8" s="7" t="s">
        <v>9</v>
      </c>
      <c r="B8" s="8">
        <v>622</v>
      </c>
      <c r="C8" s="9">
        <f t="shared" si="0"/>
        <v>2.8724617736296927</v>
      </c>
      <c r="D8" s="8">
        <v>562</v>
      </c>
      <c r="E8" s="9">
        <f t="shared" si="1"/>
        <v>2.5535681343776608</v>
      </c>
      <c r="F8" s="8">
        <v>511</v>
      </c>
      <c r="G8" s="9">
        <f t="shared" si="2"/>
        <v>2.3509320456421263</v>
      </c>
      <c r="H8" s="8">
        <v>466</v>
      </c>
      <c r="I8" s="9">
        <f t="shared" si="3"/>
        <v>2.0586566955821048</v>
      </c>
      <c r="J8" s="8">
        <v>413</v>
      </c>
      <c r="K8" s="9">
        <f t="shared" si="4"/>
        <v>1.7466554508549097</v>
      </c>
      <c r="L8" s="8">
        <v>377</v>
      </c>
      <c r="M8" s="9">
        <f t="shared" si="10"/>
        <v>1.5528794586588064</v>
      </c>
      <c r="N8" s="8">
        <v>341</v>
      </c>
      <c r="O8" s="9">
        <f t="shared" si="5"/>
        <v>1.433691153494927</v>
      </c>
      <c r="P8" s="8">
        <v>315</v>
      </c>
      <c r="Q8" s="9">
        <f t="shared" si="11"/>
        <v>1.3775978105378799</v>
      </c>
      <c r="R8" s="8">
        <v>308</v>
      </c>
      <c r="S8" s="9">
        <f t="shared" si="6"/>
        <v>1.3040365435071894</v>
      </c>
      <c r="T8" s="8">
        <v>283</v>
      </c>
      <c r="U8" s="9">
        <f t="shared" si="12"/>
        <v>1.1656893549083347</v>
      </c>
      <c r="V8" s="8">
        <v>220</v>
      </c>
      <c r="W8" s="9">
        <f t="shared" si="13"/>
        <v>0.92570424001996154</v>
      </c>
      <c r="X8" s="8">
        <v>174</v>
      </c>
      <c r="Y8" s="9">
        <f t="shared" si="14"/>
        <v>0.73214789892487864</v>
      </c>
      <c r="Z8" s="8">
        <v>153</v>
      </c>
      <c r="AA8" s="9">
        <v>0.63499837100091105</v>
      </c>
      <c r="AB8" s="8">
        <v>190</v>
      </c>
      <c r="AC8" s="9">
        <f t="shared" si="7"/>
        <v>0.7817112482077212</v>
      </c>
      <c r="AD8" s="8">
        <v>183</v>
      </c>
      <c r="AE8" s="9">
        <f t="shared" si="8"/>
        <v>0.76907753562341941</v>
      </c>
      <c r="AF8" s="44">
        <v>233</v>
      </c>
      <c r="AG8" s="45">
        <f t="shared" si="9"/>
        <v>0.97116110020465241</v>
      </c>
    </row>
    <row r="9" spans="1:33" s="6" customFormat="1" ht="12.75" customHeight="1" x14ac:dyDescent="0.2">
      <c r="A9" s="7" t="s">
        <v>10</v>
      </c>
      <c r="B9" s="8">
        <v>571</v>
      </c>
      <c r="C9" s="9">
        <f t="shared" si="0"/>
        <v>2.6369383806150393</v>
      </c>
      <c r="D9" s="8">
        <v>507</v>
      </c>
      <c r="E9" s="9">
        <f t="shared" si="1"/>
        <v>2.3036637795898116</v>
      </c>
      <c r="F9" s="8">
        <v>553</v>
      </c>
      <c r="G9" s="9">
        <f t="shared" si="2"/>
        <v>2.5441593370647668</v>
      </c>
      <c r="H9" s="8">
        <v>524</v>
      </c>
      <c r="I9" s="9">
        <f t="shared" si="3"/>
        <v>2.3148843529721526</v>
      </c>
      <c r="J9" s="8">
        <v>467</v>
      </c>
      <c r="K9" s="9">
        <f t="shared" si="4"/>
        <v>1.9750317083516773</v>
      </c>
      <c r="L9" s="8">
        <v>515</v>
      </c>
      <c r="M9" s="9">
        <f t="shared" si="10"/>
        <v>2.1213074833137542</v>
      </c>
      <c r="N9" s="8">
        <v>427</v>
      </c>
      <c r="O9" s="9">
        <f t="shared" si="5"/>
        <v>1.7952672215317707</v>
      </c>
      <c r="P9" s="8">
        <v>347</v>
      </c>
      <c r="Q9" s="9">
        <f t="shared" si="11"/>
        <v>1.5175442547829976</v>
      </c>
      <c r="R9" s="8">
        <v>362</v>
      </c>
      <c r="S9" s="9">
        <f t="shared" si="6"/>
        <v>1.5326663271090992</v>
      </c>
      <c r="T9" s="8">
        <v>371</v>
      </c>
      <c r="U9" s="9">
        <f t="shared" si="12"/>
        <v>1.5281651967172869</v>
      </c>
      <c r="V9" s="8">
        <v>359</v>
      </c>
      <c r="W9" s="9">
        <f t="shared" si="13"/>
        <v>1.5105810098507555</v>
      </c>
      <c r="X9" s="8">
        <v>315</v>
      </c>
      <c r="Y9" s="9">
        <f t="shared" si="14"/>
        <v>1.3254401618467631</v>
      </c>
      <c r="Z9" s="8">
        <v>275</v>
      </c>
      <c r="AA9" s="9">
        <v>1.1413369413415067</v>
      </c>
      <c r="AB9" s="8">
        <v>263</v>
      </c>
      <c r="AC9" s="9">
        <f t="shared" si="7"/>
        <v>1.0820529383085826</v>
      </c>
      <c r="AD9" s="8">
        <v>279</v>
      </c>
      <c r="AE9" s="9">
        <f t="shared" si="8"/>
        <v>1.1725280461143934</v>
      </c>
      <c r="AF9" s="44">
        <v>242</v>
      </c>
      <c r="AG9" s="45">
        <f t="shared" si="9"/>
        <v>1.0086737607275789</v>
      </c>
    </row>
    <row r="10" spans="1:33" s="6" customFormat="1" ht="12.75" customHeight="1" x14ac:dyDescent="0.2">
      <c r="A10" s="7" t="s">
        <v>22</v>
      </c>
      <c r="B10" s="8">
        <v>213</v>
      </c>
      <c r="C10" s="9">
        <f t="shared" si="0"/>
        <v>0.98365652376708124</v>
      </c>
      <c r="D10" s="8">
        <v>227</v>
      </c>
      <c r="E10" s="9">
        <f t="shared" si="1"/>
        <v>1.0314234279425782</v>
      </c>
      <c r="F10" s="8">
        <v>197</v>
      </c>
      <c r="G10" s="9">
        <f t="shared" si="2"/>
        <v>0.90632800976809968</v>
      </c>
      <c r="H10" s="8">
        <v>202</v>
      </c>
      <c r="I10" s="9">
        <f t="shared" si="3"/>
        <v>0.89237908263430299</v>
      </c>
      <c r="J10" s="8">
        <v>204</v>
      </c>
      <c r="K10" s="9">
        <f t="shared" si="4"/>
        <v>0.86275475054334516</v>
      </c>
      <c r="L10" s="8">
        <v>203</v>
      </c>
      <c r="M10" s="9">
        <f t="shared" si="10"/>
        <v>0.83616586235474188</v>
      </c>
      <c r="N10" s="8">
        <v>243</v>
      </c>
      <c r="O10" s="9">
        <f t="shared" si="5"/>
        <v>1.0216626108482911</v>
      </c>
      <c r="P10" s="8">
        <v>321</v>
      </c>
      <c r="Q10" s="9">
        <f t="shared" si="11"/>
        <v>1.4038377688338393</v>
      </c>
      <c r="R10" s="8">
        <f>+R11+R12</f>
        <v>278</v>
      </c>
      <c r="S10" s="9">
        <f t="shared" si="6"/>
        <v>1.1770199970616839</v>
      </c>
      <c r="T10" s="8">
        <f>+T11+T12</f>
        <v>149</v>
      </c>
      <c r="U10" s="9">
        <f t="shared" si="12"/>
        <v>0.61373750488106671</v>
      </c>
      <c r="V10" s="8">
        <f>+V11+V12</f>
        <v>149</v>
      </c>
      <c r="W10" s="9">
        <f t="shared" si="13"/>
        <v>0.62695423528624672</v>
      </c>
      <c r="X10" s="8">
        <f>+X11+X12</f>
        <v>145</v>
      </c>
      <c r="Y10" s="9">
        <f t="shared" si="14"/>
        <v>0.61012324910406557</v>
      </c>
      <c r="Z10" s="8">
        <v>101</v>
      </c>
      <c r="AA10" s="9">
        <v>0.41918193118360786</v>
      </c>
      <c r="AB10" s="8">
        <f>+AB11+AB12</f>
        <v>212</v>
      </c>
      <c r="AC10" s="9">
        <f t="shared" si="7"/>
        <v>0.87222518221072054</v>
      </c>
      <c r="AD10" s="8">
        <f>+AD11+AD12</f>
        <v>213</v>
      </c>
      <c r="AE10" s="9">
        <f t="shared" si="8"/>
        <v>0.89515582015184869</v>
      </c>
      <c r="AF10" s="44">
        <f>+AF11+AF12</f>
        <v>269</v>
      </c>
      <c r="AG10" s="45">
        <f t="shared" si="9"/>
        <v>1.1212117422963583</v>
      </c>
    </row>
    <row r="11" spans="1:33" s="6" customFormat="1" ht="12.75" customHeight="1" x14ac:dyDescent="0.2">
      <c r="A11" s="11" t="s">
        <v>15</v>
      </c>
      <c r="B11" s="12"/>
      <c r="C11" s="10"/>
      <c r="D11" s="12"/>
      <c r="E11" s="10"/>
      <c r="F11" s="12"/>
      <c r="G11" s="10"/>
      <c r="H11" s="12"/>
      <c r="I11" s="10"/>
      <c r="J11" s="12"/>
      <c r="K11" s="10"/>
      <c r="L11" s="12"/>
      <c r="M11" s="10"/>
      <c r="N11" s="12"/>
      <c r="O11" s="10"/>
      <c r="P11" s="12"/>
      <c r="Q11" s="10"/>
      <c r="R11" s="12">
        <v>44</v>
      </c>
      <c r="S11" s="10">
        <f t="shared" si="6"/>
        <v>0.18629093478674133</v>
      </c>
      <c r="T11" s="12">
        <v>15</v>
      </c>
      <c r="U11" s="10">
        <f t="shared" si="12"/>
        <v>6.1785654853798666E-2</v>
      </c>
      <c r="V11" s="12">
        <v>18</v>
      </c>
      <c r="W11" s="10">
        <f t="shared" si="13"/>
        <v>7.5739437819815042E-2</v>
      </c>
      <c r="X11" s="12">
        <v>18</v>
      </c>
      <c r="Y11" s="10">
        <f t="shared" si="14"/>
        <v>7.5739437819815042E-2</v>
      </c>
      <c r="Z11" s="12">
        <v>13</v>
      </c>
      <c r="AA11" s="10">
        <v>5.3954109954325771E-2</v>
      </c>
      <c r="AB11" s="12">
        <v>29</v>
      </c>
      <c r="AC11" s="10">
        <f t="shared" si="7"/>
        <v>0.11931382209486273</v>
      </c>
      <c r="AD11" s="12">
        <v>19</v>
      </c>
      <c r="AE11" s="10">
        <f t="shared" si="8"/>
        <v>7.9849580201338616E-2</v>
      </c>
      <c r="AF11" s="46">
        <v>25</v>
      </c>
      <c r="AG11" s="47">
        <f t="shared" si="9"/>
        <v>0.1042018347859069</v>
      </c>
    </row>
    <row r="12" spans="1:33" s="6" customFormat="1" ht="12.75" customHeight="1" x14ac:dyDescent="0.2">
      <c r="A12" s="11" t="s">
        <v>16</v>
      </c>
      <c r="B12" s="12"/>
      <c r="C12" s="10"/>
      <c r="D12" s="12"/>
      <c r="E12" s="10"/>
      <c r="F12" s="12"/>
      <c r="G12" s="10"/>
      <c r="H12" s="12"/>
      <c r="I12" s="10"/>
      <c r="J12" s="12"/>
      <c r="K12" s="10"/>
      <c r="L12" s="12"/>
      <c r="M12" s="10"/>
      <c r="N12" s="12"/>
      <c r="O12" s="10"/>
      <c r="P12" s="12"/>
      <c r="Q12" s="10"/>
      <c r="R12" s="12">
        <v>234</v>
      </c>
      <c r="S12" s="10">
        <f t="shared" si="6"/>
        <v>0.99072906227494251</v>
      </c>
      <c r="T12" s="12">
        <v>134</v>
      </c>
      <c r="U12" s="10">
        <f t="shared" si="12"/>
        <v>0.5519518500272681</v>
      </c>
      <c r="V12" s="12">
        <v>131</v>
      </c>
      <c r="W12" s="10">
        <f t="shared" si="13"/>
        <v>0.55121479746643165</v>
      </c>
      <c r="X12" s="12">
        <v>127</v>
      </c>
      <c r="Y12" s="10">
        <f t="shared" si="14"/>
        <v>0.53438381128425061</v>
      </c>
      <c r="Z12" s="12">
        <v>88</v>
      </c>
      <c r="AA12" s="10">
        <v>0.36522782122928216</v>
      </c>
      <c r="AB12" s="12">
        <f>174+9</f>
        <v>183</v>
      </c>
      <c r="AC12" s="10">
        <f t="shared" si="7"/>
        <v>0.7529113601158578</v>
      </c>
      <c r="AD12" s="12">
        <v>194</v>
      </c>
      <c r="AE12" s="10">
        <f t="shared" si="8"/>
        <v>0.8153062399505101</v>
      </c>
      <c r="AF12" s="46">
        <v>244</v>
      </c>
      <c r="AG12" s="47">
        <f t="shared" si="9"/>
        <v>1.0170099075104515</v>
      </c>
    </row>
    <row r="13" spans="1:33" s="6" customFormat="1" ht="12.75" customHeight="1" x14ac:dyDescent="0.2">
      <c r="A13" s="7" t="s">
        <v>11</v>
      </c>
      <c r="B13" s="8">
        <v>69</v>
      </c>
      <c r="C13" s="9">
        <f>+B13/2165390*10000</f>
        <v>0.31864929643158968</v>
      </c>
      <c r="D13" s="8">
        <v>90</v>
      </c>
      <c r="E13" s="9">
        <f>+D13/2200842*10000</f>
        <v>0.40893439874375354</v>
      </c>
      <c r="F13" s="8">
        <v>97</v>
      </c>
      <c r="G13" s="9">
        <f>+F13/2173606*10000</f>
        <v>0.4462630301903841</v>
      </c>
      <c r="H13" s="8">
        <v>129</v>
      </c>
      <c r="I13" s="9">
        <f>+H13/2263612*10000</f>
        <v>0.56988565178131234</v>
      </c>
      <c r="J13" s="8">
        <v>115</v>
      </c>
      <c r="K13" s="9">
        <f>+J13/2364519*10000</f>
        <v>0.48635684466904261</v>
      </c>
      <c r="L13" s="8">
        <v>123</v>
      </c>
      <c r="M13" s="9">
        <f t="shared" si="10"/>
        <v>0.50664236980114907</v>
      </c>
      <c r="N13" s="8">
        <v>103</v>
      </c>
      <c r="O13" s="9">
        <f t="shared" si="5"/>
        <v>0.43305040706738268</v>
      </c>
      <c r="P13" s="8">
        <v>115</v>
      </c>
      <c r="Q13" s="9">
        <f t="shared" si="11"/>
        <v>0.50293253400589266</v>
      </c>
      <c r="R13" s="8">
        <v>116</v>
      </c>
      <c r="S13" s="9">
        <f t="shared" si="6"/>
        <v>0.49113064625595443</v>
      </c>
      <c r="T13" s="8">
        <v>129</v>
      </c>
      <c r="U13" s="9">
        <f t="shared" si="12"/>
        <v>0.53135663174266845</v>
      </c>
      <c r="V13" s="8">
        <v>126</v>
      </c>
      <c r="W13" s="9">
        <f t="shared" si="13"/>
        <v>0.53017606473870527</v>
      </c>
      <c r="X13" s="8">
        <v>125</v>
      </c>
      <c r="Y13" s="9">
        <f t="shared" si="14"/>
        <v>0.52596831819316003</v>
      </c>
      <c r="Z13" s="8">
        <v>140</v>
      </c>
      <c r="AA13" s="9">
        <v>0.58104426104658524</v>
      </c>
      <c r="AB13" s="8">
        <v>176</v>
      </c>
      <c r="AC13" s="9">
        <f t="shared" si="7"/>
        <v>0.72411147202399451</v>
      </c>
      <c r="AD13" s="8">
        <v>167</v>
      </c>
      <c r="AE13" s="9">
        <f t="shared" si="8"/>
        <v>0.70183578387492362</v>
      </c>
      <c r="AF13" s="44">
        <v>141</v>
      </c>
      <c r="AG13" s="45">
        <f t="shared" si="9"/>
        <v>0.58769834819251499</v>
      </c>
    </row>
    <row r="14" spans="1:33" s="6" customFormat="1" ht="12.75" customHeight="1" x14ac:dyDescent="0.2">
      <c r="A14" s="13" t="s">
        <v>12</v>
      </c>
      <c r="B14" s="8">
        <v>637</v>
      </c>
      <c r="C14" s="9">
        <f>+B14/2165390*10000</f>
        <v>2.9417333598104731</v>
      </c>
      <c r="D14" s="8">
        <v>681</v>
      </c>
      <c r="E14" s="9">
        <f>+D14/2200842*10000</f>
        <v>3.0942702838277349</v>
      </c>
      <c r="F14" s="8">
        <v>685</v>
      </c>
      <c r="G14" s="9">
        <f>+F14/2173606*10000</f>
        <v>3.1514451101073515</v>
      </c>
      <c r="H14" s="8">
        <v>840</v>
      </c>
      <c r="I14" s="9">
        <f>+H14/2263612*10000</f>
        <v>3.7108833139248247</v>
      </c>
      <c r="J14" s="8">
        <v>878</v>
      </c>
      <c r="K14" s="9">
        <f>+J14/2364519*10000</f>
        <v>3.7132287792992993</v>
      </c>
      <c r="L14" s="8">
        <v>930</v>
      </c>
      <c r="M14" s="9">
        <f t="shared" si="10"/>
        <v>3.8307106009355172</v>
      </c>
      <c r="N14" s="8">
        <v>1006</v>
      </c>
      <c r="O14" s="9">
        <f t="shared" si="5"/>
        <v>4.2295991214542425</v>
      </c>
      <c r="P14" s="8">
        <v>992</v>
      </c>
      <c r="Q14" s="9">
        <f t="shared" si="11"/>
        <v>4.3383397715986565</v>
      </c>
      <c r="R14" s="8">
        <v>919</v>
      </c>
      <c r="S14" s="9">
        <f t="shared" si="6"/>
        <v>3.8909402061139837</v>
      </c>
      <c r="T14" s="8">
        <v>788</v>
      </c>
      <c r="U14" s="9">
        <f t="shared" si="12"/>
        <v>3.24580640165289</v>
      </c>
      <c r="V14" s="8">
        <v>812</v>
      </c>
      <c r="W14" s="9">
        <f t="shared" si="13"/>
        <v>3.4166901949827668</v>
      </c>
      <c r="X14" s="8">
        <v>746</v>
      </c>
      <c r="Y14" s="9">
        <f t="shared" si="14"/>
        <v>3.1389789229767784</v>
      </c>
      <c r="Z14" s="8">
        <v>783</v>
      </c>
      <c r="AA14" s="9">
        <v>3.2496975457105446</v>
      </c>
      <c r="AB14" s="8">
        <v>941</v>
      </c>
      <c r="AC14" s="9">
        <f t="shared" si="7"/>
        <v>3.8715278134919249</v>
      </c>
      <c r="AD14" s="8">
        <v>1124</v>
      </c>
      <c r="AE14" s="9">
        <f t="shared" si="8"/>
        <v>4.7237330603318215</v>
      </c>
      <c r="AF14" s="44">
        <v>1112</v>
      </c>
      <c r="AG14" s="45">
        <f t="shared" si="9"/>
        <v>4.6348976112771396</v>
      </c>
    </row>
    <row r="15" spans="1:33" s="6" customFormat="1" ht="12.75" customHeight="1" x14ac:dyDescent="0.2">
      <c r="A15" s="35" t="s">
        <v>2</v>
      </c>
      <c r="B15" s="36">
        <v>143</v>
      </c>
      <c r="C15" s="37">
        <f>+B15/2165390*10000</f>
        <v>0.66038912159010621</v>
      </c>
      <c r="D15" s="36">
        <v>129</v>
      </c>
      <c r="E15" s="37">
        <f>+D15/2200842*10000</f>
        <v>0.58613930486604671</v>
      </c>
      <c r="F15" s="36">
        <v>103</v>
      </c>
      <c r="G15" s="37">
        <f>+F15/2173606*10000</f>
        <v>0.47386692896504701</v>
      </c>
      <c r="H15" s="36">
        <v>126</v>
      </c>
      <c r="I15" s="37">
        <f>+H15/2263612*10000</f>
        <v>0.55663249708872364</v>
      </c>
      <c r="J15" s="36">
        <v>109</v>
      </c>
      <c r="K15" s="37">
        <f>+J15/2364519*10000</f>
        <v>0.46098170494717949</v>
      </c>
      <c r="L15" s="36">
        <v>102</v>
      </c>
      <c r="M15" s="37">
        <f t="shared" si="10"/>
        <v>0.42014245300583092</v>
      </c>
      <c r="N15" s="36">
        <v>123</v>
      </c>
      <c r="O15" s="37">
        <f t="shared" si="5"/>
        <v>0.5171378647503696</v>
      </c>
      <c r="P15" s="36">
        <v>99</v>
      </c>
      <c r="Q15" s="37">
        <f t="shared" si="11"/>
        <v>0.43295931188333364</v>
      </c>
      <c r="R15" s="36">
        <v>122</v>
      </c>
      <c r="S15" s="37">
        <f t="shared" si="6"/>
        <v>0.51653395554505555</v>
      </c>
      <c r="T15" s="36">
        <v>116</v>
      </c>
      <c r="U15" s="37">
        <f t="shared" si="12"/>
        <v>0.47780906420270969</v>
      </c>
      <c r="V15" s="36">
        <v>75</v>
      </c>
      <c r="W15" s="37">
        <f t="shared" si="13"/>
        <v>0.31558099091589603</v>
      </c>
      <c r="X15" s="36">
        <v>70</v>
      </c>
      <c r="Y15" s="37">
        <f t="shared" si="14"/>
        <v>0.29454225818816959</v>
      </c>
      <c r="Z15" s="36">
        <v>97</v>
      </c>
      <c r="AA15" s="37">
        <v>0.40258066658227692</v>
      </c>
      <c r="AB15" s="36">
        <f>68+59</f>
        <v>127</v>
      </c>
      <c r="AC15" s="37">
        <f t="shared" si="7"/>
        <v>0.52251225538095059</v>
      </c>
      <c r="AD15" s="36">
        <f>91+9+51</f>
        <v>151</v>
      </c>
      <c r="AE15" s="37">
        <f t="shared" si="8"/>
        <v>0.63459403212642784</v>
      </c>
      <c r="AF15" s="48">
        <f>89+7+70</f>
        <v>166</v>
      </c>
      <c r="AG15" s="49">
        <f t="shared" si="9"/>
        <v>0.69190018297842182</v>
      </c>
    </row>
    <row r="16" spans="1:33" s="6" customFormat="1" ht="12.75" customHeight="1" x14ac:dyDescent="0.2">
      <c r="A16" s="6" t="s">
        <v>26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29"/>
    </row>
    <row r="17" spans="1:17" s="6" customFormat="1" ht="12.75" customHeight="1" x14ac:dyDescent="0.2">
      <c r="A17" s="6" t="s">
        <v>23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9"/>
    </row>
    <row r="18" spans="1:17" s="6" customFormat="1" ht="12.75" customHeight="1" x14ac:dyDescent="0.2">
      <c r="A18" s="6" t="s">
        <v>24</v>
      </c>
    </row>
    <row r="19" spans="1:17" s="6" customFormat="1" ht="12.75" customHeight="1" x14ac:dyDescent="0.2">
      <c r="A19" s="6" t="s">
        <v>25</v>
      </c>
    </row>
    <row r="20" spans="1:17" s="6" customFormat="1" ht="12.75" customHeight="1" x14ac:dyDescent="0.2">
      <c r="A20" s="6" t="s">
        <v>14</v>
      </c>
    </row>
    <row r="21" spans="1:17" s="6" customFormat="1" ht="12.75" customHeight="1" x14ac:dyDescent="0.2"/>
    <row r="22" spans="1:17" s="6" customFormat="1" ht="12.75" customHeight="1" x14ac:dyDescent="0.2">
      <c r="A22" s="6" t="s">
        <v>4</v>
      </c>
    </row>
    <row r="23" spans="1:17" s="6" customFormat="1" ht="12.75" customHeight="1" x14ac:dyDescent="0.2">
      <c r="A23" s="6" t="s">
        <v>17</v>
      </c>
    </row>
    <row r="24" spans="1:17" s="6" customFormat="1" ht="12.75" customHeight="1" x14ac:dyDescent="0.2">
      <c r="A24" s="17" t="s">
        <v>6</v>
      </c>
    </row>
    <row r="28" spans="1:17" ht="12.75" customHeight="1" x14ac:dyDescent="0.25">
      <c r="B28" s="5"/>
    </row>
  </sheetData>
  <phoneticPr fontId="0" type="noConversion"/>
  <pageMargins left="0.59055118110236227" right="0.39370078740157483" top="0.78740157480314965" bottom="0.59055118110236227" header="0.51181102362204722" footer="0.51181102362204722"/>
  <pageSetup paperSize="9" scale="62" orientation="landscape" horizontalDpi="4294967295" verticalDpi="4294967295" r:id="rId1"/>
  <headerFooter alignWithMargins="0"/>
  <ignoredErrors>
    <ignoredError sqref="C5:U8 C10:U12 D9:U9 V5:V11 W5:W13 X5:X10 AC5:AC12 AE10 AE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zoomScaleNormal="100" workbookViewId="0">
      <pane xSplit="1" ySplit="4" topLeftCell="B5" activePane="bottomRight" state="frozen"/>
      <selection activeCell="A30" sqref="A1:Y30"/>
      <selection pane="topRight" activeCell="A30" sqref="A1:Y30"/>
      <selection pane="bottomLeft" activeCell="A30" sqref="A1:Y30"/>
      <selection pane="bottomRight" activeCell="A16" sqref="A16"/>
    </sheetView>
  </sheetViews>
  <sheetFormatPr baseColWidth="10" defaultColWidth="11.42578125" defaultRowHeight="12.75" customHeight="1" x14ac:dyDescent="0.25"/>
  <cols>
    <col min="1" max="1" width="32.7109375" style="1" customWidth="1"/>
    <col min="2" max="3" width="6.28515625" style="1" hidden="1" customWidth="1"/>
    <col min="4" max="33" width="6.28515625" style="1" customWidth="1"/>
    <col min="34" max="16384" width="11.42578125" style="1"/>
  </cols>
  <sheetData>
    <row r="1" spans="1:33" s="18" customFormat="1" ht="12.75" customHeight="1" x14ac:dyDescent="0.2">
      <c r="A1" s="3" t="s">
        <v>13</v>
      </c>
      <c r="K1" s="4"/>
      <c r="M1" s="4"/>
      <c r="O1" s="4"/>
      <c r="Q1" s="4"/>
      <c r="S1" s="4"/>
      <c r="U1" s="4"/>
      <c r="W1" s="4"/>
      <c r="Y1" s="4"/>
      <c r="AA1" s="4"/>
      <c r="AC1" s="4"/>
      <c r="AE1" s="4"/>
      <c r="AG1" s="4" t="s">
        <v>18</v>
      </c>
    </row>
    <row r="2" spans="1:33" s="18" customFormat="1" ht="12.75" customHeight="1" x14ac:dyDescent="0.2">
      <c r="A2" s="2" t="s">
        <v>5</v>
      </c>
    </row>
    <row r="3" spans="1:33" s="6" customFormat="1" ht="12.75" customHeight="1" x14ac:dyDescent="0.2">
      <c r="A3" s="38"/>
      <c r="B3" s="39">
        <v>2003</v>
      </c>
      <c r="C3" s="33"/>
      <c r="D3" s="32">
        <v>2004</v>
      </c>
      <c r="E3" s="33"/>
      <c r="F3" s="32">
        <v>2005</v>
      </c>
      <c r="G3" s="33"/>
      <c r="H3" s="32">
        <v>2006</v>
      </c>
      <c r="I3" s="33"/>
      <c r="J3" s="32">
        <v>2007</v>
      </c>
      <c r="K3" s="33"/>
      <c r="L3" s="32">
        <v>2008</v>
      </c>
      <c r="M3" s="33"/>
      <c r="N3" s="32">
        <v>2009</v>
      </c>
      <c r="O3" s="33"/>
      <c r="P3" s="32">
        <v>2010</v>
      </c>
      <c r="Q3" s="33"/>
      <c r="R3" s="32">
        <v>2011</v>
      </c>
      <c r="S3" s="33"/>
      <c r="T3" s="32">
        <v>2012</v>
      </c>
      <c r="U3" s="33"/>
      <c r="V3" s="32">
        <v>2013</v>
      </c>
      <c r="W3" s="33"/>
      <c r="X3" s="32">
        <v>2014</v>
      </c>
      <c r="Y3" s="33"/>
      <c r="Z3" s="32">
        <v>2015</v>
      </c>
      <c r="AA3" s="33"/>
      <c r="AB3" s="32">
        <v>2016</v>
      </c>
      <c r="AC3" s="33"/>
      <c r="AD3" s="32">
        <v>2017</v>
      </c>
      <c r="AE3" s="33"/>
      <c r="AF3" s="32">
        <v>2018</v>
      </c>
      <c r="AG3" s="33"/>
    </row>
    <row r="4" spans="1:33" s="6" customFormat="1" ht="12.75" customHeight="1" x14ac:dyDescent="0.2">
      <c r="A4" s="7"/>
      <c r="B4" s="34" t="s">
        <v>1</v>
      </c>
      <c r="C4" s="34" t="s">
        <v>20</v>
      </c>
      <c r="D4" s="34" t="s">
        <v>1</v>
      </c>
      <c r="E4" s="34" t="s">
        <v>20</v>
      </c>
      <c r="F4" s="34" t="s">
        <v>1</v>
      </c>
      <c r="G4" s="34" t="s">
        <v>20</v>
      </c>
      <c r="H4" s="34" t="s">
        <v>1</v>
      </c>
      <c r="I4" s="34" t="s">
        <v>20</v>
      </c>
      <c r="J4" s="34" t="s">
        <v>1</v>
      </c>
      <c r="K4" s="34" t="s">
        <v>20</v>
      </c>
      <c r="L4" s="34" t="s">
        <v>1</v>
      </c>
      <c r="M4" s="34" t="s">
        <v>20</v>
      </c>
      <c r="N4" s="34" t="s">
        <v>1</v>
      </c>
      <c r="O4" s="34" t="s">
        <v>20</v>
      </c>
      <c r="P4" s="34" t="s">
        <v>1</v>
      </c>
      <c r="Q4" s="34" t="s">
        <v>21</v>
      </c>
      <c r="R4" s="34" t="s">
        <v>1</v>
      </c>
      <c r="S4" s="34" t="s">
        <v>21</v>
      </c>
      <c r="T4" s="34" t="s">
        <v>1</v>
      </c>
      <c r="U4" s="34" t="s">
        <v>21</v>
      </c>
      <c r="V4" s="34" t="s">
        <v>1</v>
      </c>
      <c r="W4" s="34" t="s">
        <v>21</v>
      </c>
      <c r="X4" s="34" t="s">
        <v>1</v>
      </c>
      <c r="Y4" s="34" t="s">
        <v>21</v>
      </c>
      <c r="Z4" s="34" t="s">
        <v>1</v>
      </c>
      <c r="AA4" s="34" t="s">
        <v>21</v>
      </c>
      <c r="AB4" s="34" t="s">
        <v>1</v>
      </c>
      <c r="AC4" s="34" t="s">
        <v>21</v>
      </c>
      <c r="AD4" s="34" t="s">
        <v>1</v>
      </c>
      <c r="AE4" s="41" t="s">
        <v>21</v>
      </c>
      <c r="AF4" s="34" t="s">
        <v>1</v>
      </c>
      <c r="AG4" s="41" t="s">
        <v>21</v>
      </c>
    </row>
    <row r="5" spans="1:33" s="31" customFormat="1" ht="12.75" customHeight="1" x14ac:dyDescent="0.2">
      <c r="A5" s="21" t="s">
        <v>3</v>
      </c>
      <c r="B5" s="22">
        <f>SUM(B6:B15)-B11-B12</f>
        <v>1006</v>
      </c>
      <c r="C5" s="23">
        <f t="shared" ref="C5:C10" si="0">+B5/1317143*10000</f>
        <v>7.6377432063185235</v>
      </c>
      <c r="D5" s="22">
        <f>SUM(D6:D15)-D11-D12</f>
        <v>1046</v>
      </c>
      <c r="E5" s="23">
        <f t="shared" ref="E5:E10" si="1">+D5/1385086*10000</f>
        <v>7.5518776451426115</v>
      </c>
      <c r="F5" s="22">
        <f>SUM(F6:F15)-F11-F12</f>
        <v>942</v>
      </c>
      <c r="G5" s="23">
        <f t="shared" ref="G5:G10" si="2">+F5/1376836*10000</f>
        <v>6.8417734574052389</v>
      </c>
      <c r="H5" s="22">
        <f>SUM(H6:H15)-H11-H12</f>
        <v>1005</v>
      </c>
      <c r="I5" s="23">
        <f t="shared" ref="I5:I10" si="3">+H5/1393810*10000</f>
        <v>7.2104519267331995</v>
      </c>
      <c r="J5" s="22">
        <f>SUM(J6:J15)-J11-J12</f>
        <v>972</v>
      </c>
      <c r="K5" s="23">
        <f t="shared" ref="K5:K10" si="4">+J5/1450848*10000</f>
        <v>6.6995302057831001</v>
      </c>
      <c r="L5" s="22">
        <f>SUM(L6:L15)-L11-L12</f>
        <v>819</v>
      </c>
      <c r="M5" s="23">
        <f>+L5/1507014*10000</f>
        <v>5.4345878671332848</v>
      </c>
      <c r="N5" s="22">
        <f>SUM(N6:N15)-N11-N12</f>
        <v>1001</v>
      </c>
      <c r="O5" s="23">
        <f t="shared" ref="O5:O15" si="5">+N5/1488964*10000</f>
        <v>6.7227951783924924</v>
      </c>
      <c r="P5" s="22">
        <f>SUM(P6:P15)-P11-P12</f>
        <v>1185</v>
      </c>
      <c r="Q5" s="23">
        <f>+P5/1413393*10000</f>
        <v>8.3840800117164864</v>
      </c>
      <c r="R5" s="22">
        <f>SUM(R6:R15)-R11-R12</f>
        <v>1058</v>
      </c>
      <c r="S5" s="23">
        <f t="shared" ref="S5:S15" si="6">+R5/1484840*10000</f>
        <v>7.1253468387166299</v>
      </c>
      <c r="T5" s="22">
        <f>SUM(T6:T15)-T11-T12</f>
        <v>836</v>
      </c>
      <c r="U5" s="23">
        <f>+T5/1503082*10000</f>
        <v>5.5619054715577727</v>
      </c>
      <c r="V5" s="22">
        <f>SUM(V6:V15)-V11-V12</f>
        <v>748</v>
      </c>
      <c r="W5" s="30">
        <f t="shared" ref="W5:W15" si="7">+V5/1503543*10000</f>
        <v>4.9749159152747877</v>
      </c>
      <c r="X5" s="22">
        <f>SUM(X6:X15)-X11-X12</f>
        <v>858</v>
      </c>
      <c r="Y5" s="30">
        <f t="shared" ref="Y5:Y15" si="8">+X5/1503543*10000</f>
        <v>5.7065211969328438</v>
      </c>
      <c r="Z5" s="22">
        <v>464</v>
      </c>
      <c r="AA5" s="30">
        <v>2.9868712845155834</v>
      </c>
      <c r="AB5" s="22">
        <f>SUM(AB6:AB15)-AB11-AB12</f>
        <v>899</v>
      </c>
      <c r="AC5" s="30">
        <f t="shared" ref="AC5:AC15" si="9">+AB5/1580268*10000</f>
        <v>5.6889084636276888</v>
      </c>
      <c r="AD5" s="22">
        <f>SUM(AD6:AD15)-AD11-AD12</f>
        <v>915</v>
      </c>
      <c r="AE5" s="30">
        <f t="shared" ref="AE5:AE15" si="10">+AD5/1562682*10000</f>
        <v>5.8553179725625562</v>
      </c>
      <c r="AF5" s="42">
        <f>SUM(AF6:AF15)-AF11-AF12</f>
        <v>978</v>
      </c>
      <c r="AG5" s="50">
        <f t="shared" ref="AG5:AG15" si="11">+AF5/1585209*10000</f>
        <v>6.1695334810741045</v>
      </c>
    </row>
    <row r="6" spans="1:33" s="6" customFormat="1" ht="12.75" customHeight="1" x14ac:dyDescent="0.2">
      <c r="A6" s="7" t="s">
        <v>7</v>
      </c>
      <c r="B6" s="8">
        <v>76</v>
      </c>
      <c r="C6" s="9">
        <f t="shared" si="0"/>
        <v>0.57700644501014697</v>
      </c>
      <c r="D6" s="8">
        <v>60</v>
      </c>
      <c r="E6" s="9">
        <f t="shared" si="1"/>
        <v>0.43318609819173681</v>
      </c>
      <c r="F6" s="8">
        <v>59</v>
      </c>
      <c r="G6" s="9">
        <f t="shared" si="2"/>
        <v>0.42851871973132599</v>
      </c>
      <c r="H6" s="8">
        <v>92</v>
      </c>
      <c r="I6" s="9">
        <f t="shared" si="3"/>
        <v>0.66006127090492961</v>
      </c>
      <c r="J6" s="8">
        <v>62</v>
      </c>
      <c r="K6" s="9">
        <f t="shared" si="4"/>
        <v>0.42733628884624714</v>
      </c>
      <c r="L6" s="8">
        <v>62</v>
      </c>
      <c r="M6" s="9">
        <f>+L6/1507014*10000</f>
        <v>0.41140958212730605</v>
      </c>
      <c r="N6" s="8">
        <v>90</v>
      </c>
      <c r="O6" s="9">
        <f t="shared" si="5"/>
        <v>0.60444711893638803</v>
      </c>
      <c r="P6" s="8">
        <v>84</v>
      </c>
      <c r="Q6" s="9">
        <f>+P6/1413393*10000</f>
        <v>0.59431453247610544</v>
      </c>
      <c r="R6" s="8">
        <v>76</v>
      </c>
      <c r="S6" s="9">
        <f t="shared" si="6"/>
        <v>0.51183965949193178</v>
      </c>
      <c r="T6" s="8">
        <v>72</v>
      </c>
      <c r="U6" s="9">
        <f>+T6/1503082*10000</f>
        <v>0.47901578223942537</v>
      </c>
      <c r="V6" s="8">
        <v>72</v>
      </c>
      <c r="W6" s="24">
        <f t="shared" si="7"/>
        <v>0.4788689116307282</v>
      </c>
      <c r="X6" s="8">
        <v>64</v>
      </c>
      <c r="Y6" s="24">
        <f t="shared" si="8"/>
        <v>0.42566125478286954</v>
      </c>
      <c r="Z6" s="8">
        <v>63</v>
      </c>
      <c r="AA6" s="24">
        <v>0.40554502354414163</v>
      </c>
      <c r="AB6" s="8">
        <v>61</v>
      </c>
      <c r="AC6" s="24">
        <f t="shared" si="9"/>
        <v>0.38601047417273521</v>
      </c>
      <c r="AD6" s="8">
        <v>60</v>
      </c>
      <c r="AE6" s="24">
        <f t="shared" si="10"/>
        <v>0.38395527688934794</v>
      </c>
      <c r="AF6" s="44">
        <v>45</v>
      </c>
      <c r="AG6" s="51">
        <f t="shared" si="11"/>
        <v>0.28387423992672256</v>
      </c>
    </row>
    <row r="7" spans="1:33" s="6" customFormat="1" ht="12.75" customHeight="1" x14ac:dyDescent="0.2">
      <c r="A7" s="7" t="s">
        <v>8</v>
      </c>
      <c r="B7" s="8">
        <v>3</v>
      </c>
      <c r="C7" s="9">
        <f t="shared" si="0"/>
        <v>2.277657019776896E-2</v>
      </c>
      <c r="D7" s="8">
        <v>6</v>
      </c>
      <c r="E7" s="9">
        <f t="shared" si="1"/>
        <v>4.3318609819173688E-2</v>
      </c>
      <c r="F7" s="8">
        <v>13</v>
      </c>
      <c r="G7" s="9">
        <f t="shared" si="2"/>
        <v>9.4419378923851494E-2</v>
      </c>
      <c r="H7" s="8">
        <v>6</v>
      </c>
      <c r="I7" s="9">
        <f t="shared" si="3"/>
        <v>4.3047474189451936E-2</v>
      </c>
      <c r="J7" s="8">
        <v>9</v>
      </c>
      <c r="K7" s="9">
        <f t="shared" si="4"/>
        <v>6.2032687090584272E-2</v>
      </c>
      <c r="L7" s="8">
        <v>11</v>
      </c>
      <c r="M7" s="9">
        <f t="shared" ref="M7:M15" si="12">+L7/1507014*10000</f>
        <v>7.2992022635489776E-2</v>
      </c>
      <c r="N7" s="8">
        <v>6</v>
      </c>
      <c r="O7" s="9">
        <f t="shared" si="5"/>
        <v>4.0296474595759198E-2</v>
      </c>
      <c r="P7" s="8">
        <v>9</v>
      </c>
      <c r="Q7" s="9">
        <f t="shared" ref="Q7:Q15" si="13">+P7/1413393*10000</f>
        <v>6.3676557051011287E-2</v>
      </c>
      <c r="R7" s="8">
        <v>14</v>
      </c>
      <c r="S7" s="9">
        <f t="shared" si="6"/>
        <v>9.428625306430323E-2</v>
      </c>
      <c r="T7" s="8">
        <v>13</v>
      </c>
      <c r="U7" s="9">
        <f t="shared" ref="U7:U15" si="14">+T7/1503082*10000</f>
        <v>8.6488960682118476E-2</v>
      </c>
      <c r="V7" s="8">
        <v>4</v>
      </c>
      <c r="W7" s="24">
        <f t="shared" si="7"/>
        <v>2.6603828423929346E-2</v>
      </c>
      <c r="X7" s="8">
        <v>13</v>
      </c>
      <c r="Y7" s="24">
        <f t="shared" si="8"/>
        <v>8.6462442377770385E-2</v>
      </c>
      <c r="Z7" s="8">
        <v>7</v>
      </c>
      <c r="AA7" s="24">
        <v>4.5060558171571299E-2</v>
      </c>
      <c r="AB7" s="8">
        <v>7</v>
      </c>
      <c r="AC7" s="24">
        <f t="shared" si="9"/>
        <v>4.4296283921461427E-2</v>
      </c>
      <c r="AD7" s="8">
        <v>9</v>
      </c>
      <c r="AE7" s="24">
        <f t="shared" si="10"/>
        <v>5.7593291533402188E-2</v>
      </c>
      <c r="AF7" s="44">
        <v>11</v>
      </c>
      <c r="AG7" s="51">
        <f t="shared" si="11"/>
        <v>6.939148087097663E-2</v>
      </c>
    </row>
    <row r="8" spans="1:33" s="6" customFormat="1" ht="12.75" customHeight="1" x14ac:dyDescent="0.2">
      <c r="A8" s="7" t="s">
        <v>9</v>
      </c>
      <c r="B8" s="8">
        <v>105</v>
      </c>
      <c r="C8" s="9">
        <f t="shared" si="0"/>
        <v>0.79717995692191357</v>
      </c>
      <c r="D8" s="8">
        <v>104</v>
      </c>
      <c r="E8" s="9">
        <f t="shared" si="1"/>
        <v>0.75085590353234388</v>
      </c>
      <c r="F8" s="8">
        <v>87</v>
      </c>
      <c r="G8" s="9">
        <f t="shared" si="2"/>
        <v>0.63188353587500623</v>
      </c>
      <c r="H8" s="8">
        <v>96</v>
      </c>
      <c r="I8" s="9">
        <f t="shared" si="3"/>
        <v>0.68875958703123097</v>
      </c>
      <c r="J8" s="8">
        <v>75</v>
      </c>
      <c r="K8" s="9">
        <f t="shared" si="4"/>
        <v>0.51693905908820226</v>
      </c>
      <c r="L8" s="8">
        <v>75</v>
      </c>
      <c r="M8" s="9">
        <f t="shared" si="12"/>
        <v>0.49767288160561213</v>
      </c>
      <c r="N8" s="8">
        <v>70</v>
      </c>
      <c r="O8" s="9">
        <f t="shared" si="5"/>
        <v>0.47012553695052395</v>
      </c>
      <c r="P8" s="8">
        <v>58</v>
      </c>
      <c r="Q8" s="9">
        <f t="shared" si="13"/>
        <v>0.41036003432873946</v>
      </c>
      <c r="R8" s="8">
        <v>60</v>
      </c>
      <c r="S8" s="9">
        <f t="shared" si="6"/>
        <v>0.40408394170415662</v>
      </c>
      <c r="T8" s="8">
        <v>56</v>
      </c>
      <c r="U8" s="9">
        <f t="shared" si="14"/>
        <v>0.37256783063066418</v>
      </c>
      <c r="V8" s="8">
        <v>50</v>
      </c>
      <c r="W8" s="24">
        <f t="shared" si="7"/>
        <v>0.33254785529911685</v>
      </c>
      <c r="X8" s="8">
        <v>32</v>
      </c>
      <c r="Y8" s="24">
        <f t="shared" si="8"/>
        <v>0.21283062739143477</v>
      </c>
      <c r="Z8" s="8">
        <v>29</v>
      </c>
      <c r="AA8" s="24">
        <v>0.18667945528222396</v>
      </c>
      <c r="AB8" s="8">
        <v>50</v>
      </c>
      <c r="AC8" s="24">
        <f t="shared" si="9"/>
        <v>0.31640202801043871</v>
      </c>
      <c r="AD8" s="8">
        <v>56</v>
      </c>
      <c r="AE8" s="24">
        <f t="shared" si="10"/>
        <v>0.35835825843005809</v>
      </c>
      <c r="AF8" s="44">
        <v>52</v>
      </c>
      <c r="AG8" s="51">
        <f t="shared" si="11"/>
        <v>0.32803245502643502</v>
      </c>
    </row>
    <row r="9" spans="1:33" s="6" customFormat="1" ht="12.75" customHeight="1" x14ac:dyDescent="0.2">
      <c r="A9" s="7" t="s">
        <v>10</v>
      </c>
      <c r="B9" s="8">
        <v>239</v>
      </c>
      <c r="C9" s="9">
        <f t="shared" si="0"/>
        <v>1.8145334257555938</v>
      </c>
      <c r="D9" s="8">
        <v>225</v>
      </c>
      <c r="E9" s="9">
        <f t="shared" si="1"/>
        <v>1.6244478682190131</v>
      </c>
      <c r="F9" s="8">
        <v>258</v>
      </c>
      <c r="G9" s="9">
        <f t="shared" si="2"/>
        <v>1.8738615201810527</v>
      </c>
      <c r="H9" s="8">
        <v>226</v>
      </c>
      <c r="I9" s="9">
        <f t="shared" si="3"/>
        <v>1.6214548611360229</v>
      </c>
      <c r="J9" s="8">
        <v>208</v>
      </c>
      <c r="K9" s="9">
        <f t="shared" si="4"/>
        <v>1.4336443238712808</v>
      </c>
      <c r="L9" s="8">
        <v>206</v>
      </c>
      <c r="M9" s="9">
        <f t="shared" si="12"/>
        <v>1.3669415148100814</v>
      </c>
      <c r="N9" s="8">
        <v>223</v>
      </c>
      <c r="O9" s="9">
        <f t="shared" si="5"/>
        <v>1.4976856391423834</v>
      </c>
      <c r="P9" s="8">
        <v>242</v>
      </c>
      <c r="Q9" s="9">
        <f t="shared" si="13"/>
        <v>1.712191867371637</v>
      </c>
      <c r="R9" s="8">
        <v>209</v>
      </c>
      <c r="S9" s="9">
        <f t="shared" si="6"/>
        <v>1.4075590636028124</v>
      </c>
      <c r="T9" s="8">
        <v>194</v>
      </c>
      <c r="U9" s="9">
        <f t="shared" si="14"/>
        <v>1.2906814132562294</v>
      </c>
      <c r="V9" s="8">
        <v>222</v>
      </c>
      <c r="W9" s="24">
        <f t="shared" si="7"/>
        <v>1.4765124775280789</v>
      </c>
      <c r="X9" s="8">
        <v>196</v>
      </c>
      <c r="Y9" s="24">
        <f t="shared" si="8"/>
        <v>1.303587592772538</v>
      </c>
      <c r="Z9" s="8">
        <v>165</v>
      </c>
      <c r="AA9" s="24">
        <v>1.0621417283298948</v>
      </c>
      <c r="AB9" s="8">
        <v>165</v>
      </c>
      <c r="AC9" s="24">
        <f t="shared" si="9"/>
        <v>1.0441266924344477</v>
      </c>
      <c r="AD9" s="8">
        <v>146</v>
      </c>
      <c r="AE9" s="24">
        <f t="shared" si="10"/>
        <v>0.93429117376407989</v>
      </c>
      <c r="AF9" s="44">
        <v>121</v>
      </c>
      <c r="AG9" s="51">
        <f t="shared" si="11"/>
        <v>0.76330628958074298</v>
      </c>
    </row>
    <row r="10" spans="1:33" s="6" customFormat="1" ht="12.75" customHeight="1" x14ac:dyDescent="0.2">
      <c r="A10" s="7" t="s">
        <v>22</v>
      </c>
      <c r="B10" s="8">
        <v>517</v>
      </c>
      <c r="C10" s="9">
        <f t="shared" si="0"/>
        <v>3.9251622640821839</v>
      </c>
      <c r="D10" s="8">
        <v>612</v>
      </c>
      <c r="E10" s="9">
        <f t="shared" si="1"/>
        <v>4.4184982015557157</v>
      </c>
      <c r="F10" s="8">
        <v>485</v>
      </c>
      <c r="G10" s="9">
        <f t="shared" si="2"/>
        <v>3.52256913677446</v>
      </c>
      <c r="H10" s="8">
        <v>538</v>
      </c>
      <c r="I10" s="9">
        <f t="shared" si="3"/>
        <v>3.8599235189875238</v>
      </c>
      <c r="J10" s="8">
        <v>554</v>
      </c>
      <c r="K10" s="9">
        <f t="shared" si="4"/>
        <v>3.8184565164648538</v>
      </c>
      <c r="L10" s="8">
        <v>404</v>
      </c>
      <c r="M10" s="9">
        <f t="shared" si="12"/>
        <v>2.6807979222488973</v>
      </c>
      <c r="N10" s="8">
        <v>566</v>
      </c>
      <c r="O10" s="9">
        <f t="shared" si="5"/>
        <v>3.8013007701999508</v>
      </c>
      <c r="P10" s="8">
        <v>736</v>
      </c>
      <c r="Q10" s="9">
        <f t="shared" si="13"/>
        <v>5.2073273321715892</v>
      </c>
      <c r="R10" s="8">
        <f>+R11+R12</f>
        <v>646</v>
      </c>
      <c r="S10" s="9">
        <f t="shared" si="6"/>
        <v>4.3506371056814199</v>
      </c>
      <c r="T10" s="8">
        <f>+T11+T12</f>
        <v>464</v>
      </c>
      <c r="U10" s="9">
        <f t="shared" si="14"/>
        <v>3.0869905966540752</v>
      </c>
      <c r="V10" s="8">
        <f>+V11+V12</f>
        <v>354</v>
      </c>
      <c r="W10" s="24">
        <f t="shared" si="7"/>
        <v>2.3544388155177471</v>
      </c>
      <c r="X10" s="8">
        <f>+X11+X12</f>
        <v>509</v>
      </c>
      <c r="Y10" s="24">
        <f t="shared" si="8"/>
        <v>3.3853371669450092</v>
      </c>
      <c r="Z10" s="8">
        <v>140</v>
      </c>
      <c r="AA10" s="24">
        <v>0.90121116343142582</v>
      </c>
      <c r="AB10" s="8">
        <f>+AB11+AB12</f>
        <v>538</v>
      </c>
      <c r="AC10" s="24">
        <f t="shared" si="9"/>
        <v>3.404485821392321</v>
      </c>
      <c r="AD10" s="8">
        <f>+AD11+AD12</f>
        <v>556</v>
      </c>
      <c r="AE10" s="24">
        <f t="shared" si="10"/>
        <v>3.5579855658412911</v>
      </c>
      <c r="AF10" s="44">
        <f>+AF11+AF12</f>
        <v>681</v>
      </c>
      <c r="AG10" s="51">
        <f t="shared" si="11"/>
        <v>4.295963497557735</v>
      </c>
    </row>
    <row r="11" spans="1:33" s="6" customFormat="1" ht="12.75" customHeight="1" x14ac:dyDescent="0.2">
      <c r="A11" s="11" t="s">
        <v>15</v>
      </c>
      <c r="B11" s="12"/>
      <c r="C11" s="10"/>
      <c r="D11" s="12"/>
      <c r="E11" s="10"/>
      <c r="F11" s="12"/>
      <c r="G11" s="10"/>
      <c r="H11" s="12"/>
      <c r="I11" s="10"/>
      <c r="J11" s="12"/>
      <c r="K11" s="10"/>
      <c r="L11" s="12"/>
      <c r="M11" s="10"/>
      <c r="N11" s="12"/>
      <c r="O11" s="10"/>
      <c r="P11" s="12"/>
      <c r="Q11" s="10"/>
      <c r="R11" s="12">
        <v>54</v>
      </c>
      <c r="S11" s="10">
        <f t="shared" si="6"/>
        <v>0.36367554753374104</v>
      </c>
      <c r="T11" s="12">
        <v>29</v>
      </c>
      <c r="U11" s="10">
        <f t="shared" si="14"/>
        <v>0.1929369122908797</v>
      </c>
      <c r="V11" s="12">
        <v>9</v>
      </c>
      <c r="W11" s="25">
        <f t="shared" si="7"/>
        <v>5.9858613953841025E-2</v>
      </c>
      <c r="X11" s="12">
        <v>12</v>
      </c>
      <c r="Y11" s="25">
        <f t="shared" si="8"/>
        <v>7.9811485271788038E-2</v>
      </c>
      <c r="Z11" s="12">
        <v>11</v>
      </c>
      <c r="AA11" s="25">
        <v>7.0809448555326324E-2</v>
      </c>
      <c r="AB11" s="12">
        <v>19</v>
      </c>
      <c r="AC11" s="25">
        <f t="shared" si="9"/>
        <v>0.12023277064396672</v>
      </c>
      <c r="AD11" s="12">
        <v>29</v>
      </c>
      <c r="AE11" s="25">
        <f t="shared" si="10"/>
        <v>0.18557838382985148</v>
      </c>
      <c r="AF11" s="46">
        <v>20</v>
      </c>
      <c r="AG11" s="52">
        <f t="shared" si="11"/>
        <v>0.12616632885632115</v>
      </c>
    </row>
    <row r="12" spans="1:33" s="6" customFormat="1" ht="12.75" customHeight="1" x14ac:dyDescent="0.2">
      <c r="A12" s="11" t="s">
        <v>16</v>
      </c>
      <c r="B12" s="12"/>
      <c r="C12" s="10"/>
      <c r="D12" s="12"/>
      <c r="E12" s="10"/>
      <c r="F12" s="12"/>
      <c r="G12" s="10"/>
      <c r="H12" s="12"/>
      <c r="I12" s="10"/>
      <c r="J12" s="12"/>
      <c r="K12" s="10"/>
      <c r="L12" s="12"/>
      <c r="M12" s="10"/>
      <c r="N12" s="12"/>
      <c r="O12" s="10"/>
      <c r="P12" s="12"/>
      <c r="Q12" s="10"/>
      <c r="R12" s="12">
        <v>592</v>
      </c>
      <c r="S12" s="10">
        <f t="shared" si="6"/>
        <v>3.9869615581476792</v>
      </c>
      <c r="T12" s="12">
        <v>435</v>
      </c>
      <c r="U12" s="10">
        <f t="shared" si="14"/>
        <v>2.894053684363195</v>
      </c>
      <c r="V12" s="12">
        <v>345</v>
      </c>
      <c r="W12" s="25">
        <f t="shared" si="7"/>
        <v>2.2945802015639059</v>
      </c>
      <c r="X12" s="12">
        <v>497</v>
      </c>
      <c r="Y12" s="25">
        <f t="shared" si="8"/>
        <v>3.3055256816732212</v>
      </c>
      <c r="Z12" s="12">
        <v>129</v>
      </c>
      <c r="AA12" s="25">
        <v>0.83040171487609948</v>
      </c>
      <c r="AB12" s="12">
        <v>519</v>
      </c>
      <c r="AC12" s="25">
        <f t="shared" si="9"/>
        <v>3.2842530507483545</v>
      </c>
      <c r="AD12" s="12">
        <v>527</v>
      </c>
      <c r="AE12" s="25">
        <f t="shared" si="10"/>
        <v>3.3724071820114396</v>
      </c>
      <c r="AF12" s="46">
        <v>661</v>
      </c>
      <c r="AG12" s="52">
        <f t="shared" si="11"/>
        <v>4.1697971687014146</v>
      </c>
    </row>
    <row r="13" spans="1:33" s="6" customFormat="1" ht="12.75" customHeight="1" x14ac:dyDescent="0.2">
      <c r="A13" s="7" t="s">
        <v>11</v>
      </c>
      <c r="B13" s="8">
        <v>1</v>
      </c>
      <c r="C13" s="9">
        <f>+B13/1317143*10000</f>
        <v>7.5921900659229871E-3</v>
      </c>
      <c r="D13" s="26" t="s">
        <v>19</v>
      </c>
      <c r="E13" s="27" t="s">
        <v>19</v>
      </c>
      <c r="F13" s="8">
        <v>2</v>
      </c>
      <c r="G13" s="9">
        <f>+F13/1376836*10000</f>
        <v>1.4526058295977152E-2</v>
      </c>
      <c r="H13" s="8">
        <v>1</v>
      </c>
      <c r="I13" s="9">
        <f>+H13/1393810*10000</f>
        <v>7.1745790315753226E-3</v>
      </c>
      <c r="J13" s="8">
        <v>2</v>
      </c>
      <c r="K13" s="9">
        <f>+J13/1450848*10000</f>
        <v>1.3785041575685393E-2</v>
      </c>
      <c r="L13" s="8">
        <v>2</v>
      </c>
      <c r="M13" s="9">
        <f t="shared" si="12"/>
        <v>1.3271276842816324E-2</v>
      </c>
      <c r="N13" s="8">
        <v>4</v>
      </c>
      <c r="O13" s="9">
        <f t="shared" si="5"/>
        <v>2.6864316397172801E-2</v>
      </c>
      <c r="P13" s="8">
        <v>2</v>
      </c>
      <c r="Q13" s="9">
        <f t="shared" si="13"/>
        <v>1.4150346011335841E-2</v>
      </c>
      <c r="R13" s="8">
        <v>4</v>
      </c>
      <c r="S13" s="9">
        <f t="shared" si="6"/>
        <v>2.6938929446943777E-2</v>
      </c>
      <c r="T13" s="26" t="s">
        <v>19</v>
      </c>
      <c r="U13" s="27" t="s">
        <v>19</v>
      </c>
      <c r="V13" s="8">
        <v>1</v>
      </c>
      <c r="W13" s="28">
        <f t="shared" si="7"/>
        <v>6.6509571059823365E-3</v>
      </c>
      <c r="X13" s="8">
        <v>1</v>
      </c>
      <c r="Y13" s="28">
        <f t="shared" si="8"/>
        <v>6.6509571059823365E-3</v>
      </c>
      <c r="Z13" s="8">
        <v>0</v>
      </c>
      <c r="AA13" s="28">
        <v>0</v>
      </c>
      <c r="AB13" s="8">
        <v>1</v>
      </c>
      <c r="AC13" s="24">
        <f t="shared" si="9"/>
        <v>6.3280405602087744E-3</v>
      </c>
      <c r="AD13" s="8">
        <v>6</v>
      </c>
      <c r="AE13" s="24">
        <f t="shared" si="10"/>
        <v>3.8395527688934797E-2</v>
      </c>
      <c r="AF13" s="44">
        <v>5</v>
      </c>
      <c r="AG13" s="51">
        <f t="shared" si="11"/>
        <v>3.1541582214080287E-2</v>
      </c>
    </row>
    <row r="14" spans="1:33" s="6" customFormat="1" ht="12.75" customHeight="1" x14ac:dyDescent="0.2">
      <c r="A14" s="13" t="s">
        <v>12</v>
      </c>
      <c r="B14" s="8">
        <v>12</v>
      </c>
      <c r="C14" s="9">
        <f>+B14/1317143*10000</f>
        <v>9.1106280791075842E-2</v>
      </c>
      <c r="D14" s="8">
        <v>20</v>
      </c>
      <c r="E14" s="9">
        <f>+D14/1385086*10000</f>
        <v>0.14439536606391226</v>
      </c>
      <c r="F14" s="8">
        <v>15</v>
      </c>
      <c r="G14" s="9">
        <f>+F14/1376836*10000</f>
        <v>0.10894543721982866</v>
      </c>
      <c r="H14" s="8">
        <v>13</v>
      </c>
      <c r="I14" s="9">
        <f>+H14/1393810*10000</f>
        <v>9.3269527410479183E-2</v>
      </c>
      <c r="J14" s="8">
        <v>17</v>
      </c>
      <c r="K14" s="9">
        <f>+J14/1450848*10000</f>
        <v>0.11717285339332584</v>
      </c>
      <c r="L14" s="8">
        <v>18</v>
      </c>
      <c r="M14" s="9">
        <f t="shared" si="12"/>
        <v>0.11944149158534692</v>
      </c>
      <c r="N14" s="8">
        <v>16</v>
      </c>
      <c r="O14" s="9">
        <f t="shared" si="5"/>
        <v>0.1074572655886912</v>
      </c>
      <c r="P14" s="8">
        <v>16</v>
      </c>
      <c r="Q14" s="9">
        <f t="shared" si="13"/>
        <v>0.11320276809068673</v>
      </c>
      <c r="R14" s="8">
        <v>16</v>
      </c>
      <c r="S14" s="9">
        <f t="shared" si="6"/>
        <v>0.10775571778777511</v>
      </c>
      <c r="T14" s="8">
        <v>16</v>
      </c>
      <c r="U14" s="9">
        <f t="shared" si="14"/>
        <v>0.10644795160876121</v>
      </c>
      <c r="V14" s="8">
        <v>8</v>
      </c>
      <c r="W14" s="24">
        <f t="shared" si="7"/>
        <v>5.3207656847858692E-2</v>
      </c>
      <c r="X14" s="8">
        <v>14</v>
      </c>
      <c r="Y14" s="24">
        <f t="shared" si="8"/>
        <v>9.3113399483752704E-2</v>
      </c>
      <c r="Z14" s="8">
        <v>17</v>
      </c>
      <c r="AA14" s="24">
        <v>0.10943278413095885</v>
      </c>
      <c r="AB14" s="8">
        <v>22</v>
      </c>
      <c r="AC14" s="24">
        <f t="shared" si="9"/>
        <v>0.13921689232459306</v>
      </c>
      <c r="AD14" s="8">
        <v>18</v>
      </c>
      <c r="AE14" s="24">
        <f t="shared" si="10"/>
        <v>0.11518658306680438</v>
      </c>
      <c r="AF14" s="44">
        <v>15</v>
      </c>
      <c r="AG14" s="51">
        <f t="shared" si="11"/>
        <v>9.4624746642240853E-2</v>
      </c>
    </row>
    <row r="15" spans="1:33" s="6" customFormat="1" ht="12.75" customHeight="1" x14ac:dyDescent="0.2">
      <c r="A15" s="35" t="s">
        <v>2</v>
      </c>
      <c r="B15" s="36">
        <v>53</v>
      </c>
      <c r="C15" s="37">
        <f>+B15/1317143*10000</f>
        <v>0.40238607349391825</v>
      </c>
      <c r="D15" s="36">
        <v>19</v>
      </c>
      <c r="E15" s="37">
        <f>+D15/1385086*10000</f>
        <v>0.13717559776071667</v>
      </c>
      <c r="F15" s="36">
        <v>23</v>
      </c>
      <c r="G15" s="37">
        <f>+F15/1376836*10000</f>
        <v>0.16704967040373728</v>
      </c>
      <c r="H15" s="36">
        <v>33</v>
      </c>
      <c r="I15" s="37">
        <f>+H15/1393810*10000</f>
        <v>0.23676110804198564</v>
      </c>
      <c r="J15" s="36">
        <v>45</v>
      </c>
      <c r="K15" s="37">
        <f>+J15/1450848*10000</f>
        <v>0.3101634354529213</v>
      </c>
      <c r="L15" s="36">
        <v>41</v>
      </c>
      <c r="M15" s="37">
        <f t="shared" si="12"/>
        <v>0.27206117527773466</v>
      </c>
      <c r="N15" s="36">
        <v>26</v>
      </c>
      <c r="O15" s="37">
        <f t="shared" si="5"/>
        <v>0.17461805658162319</v>
      </c>
      <c r="P15" s="36">
        <v>38</v>
      </c>
      <c r="Q15" s="37">
        <f t="shared" si="13"/>
        <v>0.26885657421538101</v>
      </c>
      <c r="R15" s="36">
        <v>33</v>
      </c>
      <c r="S15" s="37">
        <f t="shared" si="6"/>
        <v>0.22224616793728616</v>
      </c>
      <c r="T15" s="36">
        <v>21</v>
      </c>
      <c r="U15" s="37">
        <f t="shared" si="14"/>
        <v>0.13971293648649907</v>
      </c>
      <c r="V15" s="36">
        <v>37</v>
      </c>
      <c r="W15" s="40">
        <f t="shared" si="7"/>
        <v>0.24608541292134645</v>
      </c>
      <c r="X15" s="36">
        <v>29</v>
      </c>
      <c r="Y15" s="40">
        <f t="shared" si="8"/>
        <v>0.19287775607348775</v>
      </c>
      <c r="Z15" s="36">
        <v>43</v>
      </c>
      <c r="AA15" s="40">
        <v>0.27680057162536653</v>
      </c>
      <c r="AB15" s="36">
        <f>32+23</f>
        <v>55</v>
      </c>
      <c r="AC15" s="40">
        <f t="shared" si="9"/>
        <v>0.34804223081148261</v>
      </c>
      <c r="AD15" s="36">
        <f>42+1+21</f>
        <v>64</v>
      </c>
      <c r="AE15" s="40">
        <f t="shared" si="10"/>
        <v>0.40955229534863785</v>
      </c>
      <c r="AF15" s="48">
        <f>28+8+12</f>
        <v>48</v>
      </c>
      <c r="AG15" s="53">
        <f t="shared" si="11"/>
        <v>0.30279918925517074</v>
      </c>
    </row>
    <row r="16" spans="1:33" s="6" customFormat="1" ht="12.75" customHeight="1" x14ac:dyDescent="0.2">
      <c r="A16" s="6" t="s">
        <v>26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Q16" s="29"/>
    </row>
    <row r="17" spans="1:17" s="6" customFormat="1" ht="12.75" customHeight="1" x14ac:dyDescent="0.2">
      <c r="A17" s="6" t="s">
        <v>23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Q17" s="29"/>
    </row>
    <row r="18" spans="1:17" s="6" customFormat="1" ht="12.75" customHeight="1" x14ac:dyDescent="0.2">
      <c r="A18" s="6" t="s">
        <v>24</v>
      </c>
    </row>
    <row r="19" spans="1:17" s="6" customFormat="1" ht="12.75" customHeight="1" x14ac:dyDescent="0.2">
      <c r="A19" s="6" t="s">
        <v>25</v>
      </c>
    </row>
    <row r="20" spans="1:17" s="6" customFormat="1" ht="12.75" customHeight="1" x14ac:dyDescent="0.2">
      <c r="A20" s="6" t="s">
        <v>14</v>
      </c>
    </row>
    <row r="21" spans="1:17" s="6" customFormat="1" ht="12.75" customHeight="1" x14ac:dyDescent="0.2"/>
    <row r="22" spans="1:17" s="6" customFormat="1" ht="12.75" customHeight="1" x14ac:dyDescent="0.2">
      <c r="A22" s="6" t="s">
        <v>4</v>
      </c>
    </row>
    <row r="23" spans="1:17" s="6" customFormat="1" ht="12.75" customHeight="1" x14ac:dyDescent="0.2">
      <c r="A23" s="6" t="s">
        <v>17</v>
      </c>
    </row>
    <row r="24" spans="1:17" s="6" customFormat="1" ht="12.75" customHeight="1" x14ac:dyDescent="0.2">
      <c r="A24" s="17" t="s">
        <v>6</v>
      </c>
    </row>
    <row r="28" spans="1:17" ht="12.75" customHeight="1" x14ac:dyDescent="0.25">
      <c r="B28" s="5"/>
    </row>
  </sheetData>
  <phoneticPr fontId="0" type="noConversion"/>
  <pageMargins left="0.59055118110236227" right="0.39370078740157483" top="0.78740157480314965" bottom="0.59055118110236227" header="0.51181102362204722" footer="0.51181102362204722"/>
  <pageSetup paperSize="9" scale="62" orientation="landscape" r:id="rId1"/>
  <headerFooter alignWithMargins="0"/>
  <ignoredErrors>
    <ignoredError sqref="C5:U12 V5:V11 W5:W11 X5:X11 AC5:AD10 AE5:AE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zoomScaleNormal="100" workbookViewId="0">
      <pane xSplit="1" ySplit="4" topLeftCell="B5" activePane="bottomRight" state="frozen"/>
      <selection activeCell="A30" sqref="A1:Y30"/>
      <selection pane="topRight" activeCell="A30" sqref="A1:Y30"/>
      <selection pane="bottomLeft" activeCell="A30" sqref="A1:Y30"/>
      <selection pane="bottomRight"/>
    </sheetView>
  </sheetViews>
  <sheetFormatPr baseColWidth="10" defaultColWidth="11.42578125" defaultRowHeight="12.75" customHeight="1" x14ac:dyDescent="0.2"/>
  <cols>
    <col min="1" max="1" width="32.7109375" style="18" customWidth="1"/>
    <col min="2" max="3" width="6.28515625" style="18" hidden="1" customWidth="1"/>
    <col min="4" max="33" width="6.28515625" style="18" customWidth="1"/>
    <col min="34" max="16384" width="11.42578125" style="18"/>
  </cols>
  <sheetData>
    <row r="1" spans="1:33" ht="12.75" customHeight="1" x14ac:dyDescent="0.2">
      <c r="A1" s="3" t="s">
        <v>13</v>
      </c>
      <c r="K1" s="4"/>
      <c r="M1" s="4"/>
      <c r="O1" s="4"/>
      <c r="Q1" s="4"/>
      <c r="S1" s="4"/>
      <c r="U1" s="4"/>
      <c r="W1" s="4"/>
      <c r="Y1" s="4"/>
      <c r="AA1" s="4"/>
      <c r="AC1" s="4"/>
      <c r="AE1" s="4"/>
      <c r="AG1" s="4" t="s">
        <v>18</v>
      </c>
    </row>
    <row r="2" spans="1:33" ht="12.75" customHeight="1" x14ac:dyDescent="0.2">
      <c r="A2" s="2" t="s">
        <v>3</v>
      </c>
    </row>
    <row r="3" spans="1:33" s="6" customFormat="1" ht="12.75" customHeight="1" x14ac:dyDescent="0.2">
      <c r="A3" s="7"/>
      <c r="B3" s="32">
        <v>2003</v>
      </c>
      <c r="C3" s="33"/>
      <c r="D3" s="32">
        <v>2004</v>
      </c>
      <c r="E3" s="33"/>
      <c r="F3" s="32">
        <v>2005</v>
      </c>
      <c r="G3" s="33"/>
      <c r="H3" s="32">
        <v>2006</v>
      </c>
      <c r="I3" s="33"/>
      <c r="J3" s="32">
        <v>2007</v>
      </c>
      <c r="K3" s="33"/>
      <c r="L3" s="32">
        <v>2008</v>
      </c>
      <c r="M3" s="33"/>
      <c r="N3" s="32">
        <v>2009</v>
      </c>
      <c r="O3" s="33"/>
      <c r="P3" s="32">
        <v>2010</v>
      </c>
      <c r="Q3" s="33"/>
      <c r="R3" s="32">
        <v>2011</v>
      </c>
      <c r="S3" s="33"/>
      <c r="T3" s="32">
        <v>2012</v>
      </c>
      <c r="U3" s="33"/>
      <c r="V3" s="32">
        <v>2013</v>
      </c>
      <c r="W3" s="33"/>
      <c r="X3" s="32">
        <v>2014</v>
      </c>
      <c r="Y3" s="33"/>
      <c r="Z3" s="32">
        <v>2015</v>
      </c>
      <c r="AA3" s="33"/>
      <c r="AB3" s="32">
        <v>2016</v>
      </c>
      <c r="AC3" s="33"/>
      <c r="AD3" s="32">
        <v>2017</v>
      </c>
      <c r="AE3" s="33"/>
      <c r="AF3" s="32">
        <v>2018</v>
      </c>
      <c r="AG3" s="33"/>
    </row>
    <row r="4" spans="1:33" s="6" customFormat="1" ht="12.75" customHeight="1" x14ac:dyDescent="0.2">
      <c r="A4" s="7"/>
      <c r="B4" s="34" t="s">
        <v>1</v>
      </c>
      <c r="C4" s="34" t="s">
        <v>20</v>
      </c>
      <c r="D4" s="34" t="s">
        <v>1</v>
      </c>
      <c r="E4" s="34" t="s">
        <v>20</v>
      </c>
      <c r="F4" s="34" t="s">
        <v>1</v>
      </c>
      <c r="G4" s="34" t="s">
        <v>20</v>
      </c>
      <c r="H4" s="34" t="s">
        <v>1</v>
      </c>
      <c r="I4" s="34" t="s">
        <v>20</v>
      </c>
      <c r="J4" s="34" t="s">
        <v>1</v>
      </c>
      <c r="K4" s="34" t="s">
        <v>20</v>
      </c>
      <c r="L4" s="34" t="s">
        <v>1</v>
      </c>
      <c r="M4" s="34" t="s">
        <v>20</v>
      </c>
      <c r="N4" s="34" t="s">
        <v>1</v>
      </c>
      <c r="O4" s="34" t="s">
        <v>20</v>
      </c>
      <c r="P4" s="34" t="s">
        <v>1</v>
      </c>
      <c r="Q4" s="34" t="s">
        <v>21</v>
      </c>
      <c r="R4" s="34" t="s">
        <v>1</v>
      </c>
      <c r="S4" s="34" t="s">
        <v>21</v>
      </c>
      <c r="T4" s="34" t="s">
        <v>1</v>
      </c>
      <c r="U4" s="34" t="s">
        <v>21</v>
      </c>
      <c r="V4" s="34" t="s">
        <v>1</v>
      </c>
      <c r="W4" s="34" t="s">
        <v>21</v>
      </c>
      <c r="X4" s="34" t="s">
        <v>1</v>
      </c>
      <c r="Y4" s="34" t="s">
        <v>21</v>
      </c>
      <c r="Z4" s="34" t="s">
        <v>1</v>
      </c>
      <c r="AA4" s="34" t="s">
        <v>21</v>
      </c>
      <c r="AB4" s="34" t="s">
        <v>1</v>
      </c>
      <c r="AC4" s="34" t="s">
        <v>21</v>
      </c>
      <c r="AD4" s="34" t="s">
        <v>1</v>
      </c>
      <c r="AE4" s="41" t="s">
        <v>21</v>
      </c>
      <c r="AF4" s="34" t="s">
        <v>1</v>
      </c>
      <c r="AG4" s="41" t="s">
        <v>21</v>
      </c>
    </row>
    <row r="5" spans="1:33" s="6" customFormat="1" ht="12.75" customHeight="1" x14ac:dyDescent="0.2">
      <c r="A5" s="21" t="s">
        <v>3</v>
      </c>
      <c r="B5" s="22">
        <f>SUM(B6:B15)-B11-B12</f>
        <v>3606</v>
      </c>
      <c r="C5" s="23">
        <f t="shared" ref="C5:C10" si="0">+B5/3482533*10000</f>
        <v>10.354532175287355</v>
      </c>
      <c r="D5" s="22">
        <f>SUM(D6:D15)-D11-D12</f>
        <v>3601</v>
      </c>
      <c r="E5" s="23">
        <f t="shared" ref="E5:E10" si="1">+D5/3585928*10000</f>
        <v>10.042030961023201</v>
      </c>
      <c r="F5" s="22">
        <f>SUM(F6:F15)-F11-F12</f>
        <v>3459</v>
      </c>
      <c r="G5" s="23">
        <f t="shared" ref="G5:G10" si="2">+F5/3550442*10000</f>
        <v>9.7424489683256343</v>
      </c>
      <c r="H5" s="22">
        <f>SUM(H6:H15)-H11-H12</f>
        <v>3722</v>
      </c>
      <c r="I5" s="23">
        <f t="shared" ref="I5:I10" si="3">+H5/3657422*10000</f>
        <v>10.176566991722586</v>
      </c>
      <c r="J5" s="22">
        <f>SUM(J6:J15)-J11-J12</f>
        <v>3488</v>
      </c>
      <c r="K5" s="23">
        <f t="shared" ref="K5:K10" si="4">+J5/3815367*10000</f>
        <v>9.1419776917921656</v>
      </c>
      <c r="L5" s="22">
        <f>SUM(L6:L15)-L11-L12</f>
        <v>3442</v>
      </c>
      <c r="M5" s="23">
        <f>+L5/3934762*10000</f>
        <v>8.7476701259186704</v>
      </c>
      <c r="N5" s="22">
        <f>SUM(N6:N15)-N11-N12</f>
        <v>3572</v>
      </c>
      <c r="O5" s="23">
        <f t="shared" ref="O5:O15" si="5">+N5/3867440*10000</f>
        <v>9.2360838177192157</v>
      </c>
      <c r="P5" s="22">
        <f>SUM(P6:P15)-P11-P12</f>
        <v>3699</v>
      </c>
      <c r="Q5" s="23">
        <f>+P5/3699982*10000</f>
        <v>9.9973459330342695</v>
      </c>
      <c r="R5" s="22">
        <f>SUM(R6:R15)-R11-R12</f>
        <v>3536</v>
      </c>
      <c r="S5" s="23">
        <f t="shared" ref="S5:S15" si="6">+R5/3846737*10000</f>
        <v>9.1922062776841784</v>
      </c>
      <c r="T5" s="22">
        <f>SUM(T6:T15)-T11-T12</f>
        <v>3058</v>
      </c>
      <c r="U5" s="23">
        <f t="shared" ref="U5:U15" si="7">+T5/3873922*10000</f>
        <v>7.8938089099367508</v>
      </c>
      <c r="V5" s="22">
        <f>SUM(V6:V15)-V11-V12</f>
        <v>2896</v>
      </c>
      <c r="W5" s="23">
        <f t="shared" ref="W5:W15" si="8">+V5/3880112*10000</f>
        <v>7.4637020787028829</v>
      </c>
      <c r="X5" s="22">
        <f>SUM(X6:X15)-X11-X12</f>
        <v>2808</v>
      </c>
      <c r="Y5" s="23">
        <f t="shared" ref="Y5:Y15" si="9">+X5/3880112*10000</f>
        <v>7.2369045017257232</v>
      </c>
      <c r="Z5" s="22">
        <v>2332</v>
      </c>
      <c r="AA5" s="23">
        <v>5.884549776427483</v>
      </c>
      <c r="AB5" s="22">
        <f>SUM(AB6:AB15)-AB11-AB12</f>
        <v>3153</v>
      </c>
      <c r="AC5" s="23">
        <f t="shared" ref="AC5:AC15" si="10">+AB5/4010833*10000</f>
        <v>7.8612098783469673</v>
      </c>
      <c r="AD5" s="22">
        <f>SUM(AD6:AD15)-AD11-AD12</f>
        <v>3350</v>
      </c>
      <c r="AE5" s="23">
        <f t="shared" ref="AE5:AE15" si="11">+AD5/3942156*10000</f>
        <v>8.4978879577571256</v>
      </c>
      <c r="AF5" s="42">
        <f>SUM(AF6:AF15)-AF11-AF12</f>
        <v>3407</v>
      </c>
      <c r="AG5" s="43">
        <f t="shared" ref="AG5:AG15" si="12">+AF5/3984399*10000</f>
        <v>8.5508504544851061</v>
      </c>
    </row>
    <row r="6" spans="1:33" s="6" customFormat="1" ht="12.75" customHeight="1" x14ac:dyDescent="0.2">
      <c r="A6" s="7" t="s">
        <v>7</v>
      </c>
      <c r="B6" s="8">
        <v>338</v>
      </c>
      <c r="C6" s="9">
        <f t="shared" si="0"/>
        <v>0.97055792436137711</v>
      </c>
      <c r="D6" s="8">
        <v>344</v>
      </c>
      <c r="E6" s="9">
        <f t="shared" si="1"/>
        <v>0.9593053736717525</v>
      </c>
      <c r="F6" s="8">
        <v>340</v>
      </c>
      <c r="G6" s="9">
        <f t="shared" si="2"/>
        <v>0.95762724753706729</v>
      </c>
      <c r="H6" s="8">
        <v>454</v>
      </c>
      <c r="I6" s="9">
        <f t="shared" si="3"/>
        <v>1.2413115030204336</v>
      </c>
      <c r="J6" s="8">
        <v>316</v>
      </c>
      <c r="K6" s="9">
        <f t="shared" si="4"/>
        <v>0.82822963033438191</v>
      </c>
      <c r="L6" s="8">
        <v>351</v>
      </c>
      <c r="M6" s="9">
        <f>+L6/3934762*10000</f>
        <v>0.89204887106259534</v>
      </c>
      <c r="N6" s="8">
        <v>370</v>
      </c>
      <c r="O6" s="9">
        <f t="shared" si="5"/>
        <v>0.95670521068200154</v>
      </c>
      <c r="P6" s="8">
        <v>373</v>
      </c>
      <c r="Q6" s="9">
        <f>+P6/3699982*10000</f>
        <v>1.0081130124416822</v>
      </c>
      <c r="R6" s="8">
        <v>412</v>
      </c>
      <c r="S6" s="9">
        <f t="shared" si="6"/>
        <v>1.0710376092776814</v>
      </c>
      <c r="T6" s="8">
        <v>414</v>
      </c>
      <c r="U6" s="9">
        <f t="shared" si="7"/>
        <v>1.0686843978789455</v>
      </c>
      <c r="V6" s="8">
        <v>460</v>
      </c>
      <c r="W6" s="9">
        <f t="shared" si="8"/>
        <v>1.1855327887442424</v>
      </c>
      <c r="X6" s="8">
        <v>405</v>
      </c>
      <c r="Y6" s="9">
        <f t="shared" si="9"/>
        <v>1.0437843031335177</v>
      </c>
      <c r="Z6" s="8">
        <v>359</v>
      </c>
      <c r="AA6" s="9">
        <v>0.9058976714140079</v>
      </c>
      <c r="AB6" s="8">
        <v>386</v>
      </c>
      <c r="AC6" s="9">
        <f t="shared" si="10"/>
        <v>0.96239359753946374</v>
      </c>
      <c r="AD6" s="8">
        <v>361</v>
      </c>
      <c r="AE6" s="9">
        <f t="shared" si="11"/>
        <v>0.91574255305979768</v>
      </c>
      <c r="AF6" s="44">
        <v>294</v>
      </c>
      <c r="AG6" s="45">
        <f t="shared" si="12"/>
        <v>0.73787790831189348</v>
      </c>
    </row>
    <row r="7" spans="1:33" s="6" customFormat="1" ht="12.75" customHeight="1" x14ac:dyDescent="0.2">
      <c r="A7" s="7" t="s">
        <v>8</v>
      </c>
      <c r="B7" s="8">
        <v>86</v>
      </c>
      <c r="C7" s="9">
        <f t="shared" si="0"/>
        <v>0.24694669081384152</v>
      </c>
      <c r="D7" s="8">
        <v>81</v>
      </c>
      <c r="E7" s="9">
        <f t="shared" si="1"/>
        <v>0.22588295135875566</v>
      </c>
      <c r="F7" s="8">
        <v>103</v>
      </c>
      <c r="G7" s="9">
        <f t="shared" si="2"/>
        <v>0.29010472498917034</v>
      </c>
      <c r="H7" s="8">
        <v>74</v>
      </c>
      <c r="I7" s="9">
        <f t="shared" si="3"/>
        <v>0.20232830665971824</v>
      </c>
      <c r="J7" s="8">
        <v>85</v>
      </c>
      <c r="K7" s="9">
        <f t="shared" si="4"/>
        <v>0.22278328664057742</v>
      </c>
      <c r="L7" s="8">
        <v>95</v>
      </c>
      <c r="M7" s="9">
        <f t="shared" ref="M7:M15" si="13">+L7/3934762*10000</f>
        <v>0.2414377286351754</v>
      </c>
      <c r="N7" s="8">
        <v>54</v>
      </c>
      <c r="O7" s="9">
        <f t="shared" si="5"/>
        <v>0.13962724696440021</v>
      </c>
      <c r="P7" s="8">
        <v>45</v>
      </c>
      <c r="Q7" s="9">
        <f t="shared" ref="Q7:Q15" si="14">+P7/3699982*10000</f>
        <v>0.12162221329725387</v>
      </c>
      <c r="R7" s="8">
        <v>51</v>
      </c>
      <c r="S7" s="9">
        <f t="shared" si="6"/>
        <v>0.13257989823582947</v>
      </c>
      <c r="T7" s="8">
        <v>57</v>
      </c>
      <c r="U7" s="9">
        <f t="shared" si="7"/>
        <v>0.14713770695434755</v>
      </c>
      <c r="V7" s="8">
        <v>23</v>
      </c>
      <c r="W7" s="9">
        <f t="shared" si="8"/>
        <v>5.9276639437212127E-2</v>
      </c>
      <c r="X7" s="8">
        <v>47</v>
      </c>
      <c r="Y7" s="9">
        <f t="shared" si="9"/>
        <v>0.12113052406734652</v>
      </c>
      <c r="Z7" s="8">
        <v>30</v>
      </c>
      <c r="AA7" s="9">
        <v>7.5701755271365564E-2</v>
      </c>
      <c r="AB7" s="8">
        <v>27</v>
      </c>
      <c r="AC7" s="9">
        <f t="shared" si="10"/>
        <v>6.7317686874522067E-2</v>
      </c>
      <c r="AD7" s="8">
        <v>26</v>
      </c>
      <c r="AE7" s="9">
        <f t="shared" si="11"/>
        <v>6.5953757284085146E-2</v>
      </c>
      <c r="AF7" s="44">
        <v>28</v>
      </c>
      <c r="AG7" s="45">
        <f t="shared" si="12"/>
        <v>7.0274086505894617E-2</v>
      </c>
    </row>
    <row r="8" spans="1:33" s="6" customFormat="1" ht="12.75" customHeight="1" x14ac:dyDescent="0.2">
      <c r="A8" s="7" t="s">
        <v>9</v>
      </c>
      <c r="B8" s="8">
        <v>727</v>
      </c>
      <c r="C8" s="9">
        <f t="shared" si="0"/>
        <v>2.0875609793216605</v>
      </c>
      <c r="D8" s="8">
        <v>666</v>
      </c>
      <c r="E8" s="9">
        <f t="shared" si="1"/>
        <v>1.8572598222831023</v>
      </c>
      <c r="F8" s="8">
        <v>598</v>
      </c>
      <c r="G8" s="9">
        <f t="shared" si="2"/>
        <v>1.6842973353740183</v>
      </c>
      <c r="H8" s="8">
        <v>562</v>
      </c>
      <c r="I8" s="9">
        <f t="shared" si="3"/>
        <v>1.5366014640913734</v>
      </c>
      <c r="J8" s="8">
        <v>488</v>
      </c>
      <c r="K8" s="9">
        <f t="shared" si="4"/>
        <v>1.2790381633011976</v>
      </c>
      <c r="L8" s="8">
        <v>452</v>
      </c>
      <c r="M8" s="9">
        <f t="shared" si="13"/>
        <v>1.1487352983484134</v>
      </c>
      <c r="N8" s="8">
        <v>411</v>
      </c>
      <c r="O8" s="9">
        <f t="shared" si="5"/>
        <v>1.0627184907846017</v>
      </c>
      <c r="P8" s="8">
        <v>373</v>
      </c>
      <c r="Q8" s="9">
        <f t="shared" si="14"/>
        <v>1.0081130124416822</v>
      </c>
      <c r="R8" s="8">
        <v>368</v>
      </c>
      <c r="S8" s="9">
        <f t="shared" si="6"/>
        <v>0.95665495197618144</v>
      </c>
      <c r="T8" s="8">
        <v>339</v>
      </c>
      <c r="U8" s="9">
        <f t="shared" si="7"/>
        <v>0.87508215188638283</v>
      </c>
      <c r="V8" s="8">
        <v>270</v>
      </c>
      <c r="W8" s="9">
        <f t="shared" si="8"/>
        <v>0.69585620208901178</v>
      </c>
      <c r="X8" s="8">
        <v>206</v>
      </c>
      <c r="Y8" s="9">
        <f t="shared" si="9"/>
        <v>0.53091250974198678</v>
      </c>
      <c r="Z8" s="8">
        <v>182</v>
      </c>
      <c r="AA8" s="9">
        <v>0.45925731531295105</v>
      </c>
      <c r="AB8" s="8">
        <v>240</v>
      </c>
      <c r="AC8" s="9">
        <f t="shared" si="10"/>
        <v>0.59837943888464074</v>
      </c>
      <c r="AD8" s="8">
        <v>239</v>
      </c>
      <c r="AE8" s="9">
        <f t="shared" si="11"/>
        <v>0.60626723041909047</v>
      </c>
      <c r="AF8" s="44">
        <v>285</v>
      </c>
      <c r="AG8" s="45">
        <f t="shared" si="12"/>
        <v>0.71528980907785589</v>
      </c>
    </row>
    <row r="9" spans="1:33" s="6" customFormat="1" ht="12.75" customHeight="1" x14ac:dyDescent="0.2">
      <c r="A9" s="7" t="s">
        <v>10</v>
      </c>
      <c r="B9" s="8">
        <v>810</v>
      </c>
      <c r="C9" s="9">
        <f t="shared" si="0"/>
        <v>2.3258932506885075</v>
      </c>
      <c r="D9" s="8">
        <v>732</v>
      </c>
      <c r="E9" s="9">
        <f t="shared" si="1"/>
        <v>2.0413125974643105</v>
      </c>
      <c r="F9" s="8">
        <v>811</v>
      </c>
      <c r="G9" s="9">
        <f t="shared" si="2"/>
        <v>2.2842226404487103</v>
      </c>
      <c r="H9" s="8">
        <v>750</v>
      </c>
      <c r="I9" s="9">
        <f t="shared" si="3"/>
        <v>2.0506247296593068</v>
      </c>
      <c r="J9" s="8">
        <v>675</v>
      </c>
      <c r="K9" s="9">
        <f t="shared" si="4"/>
        <v>1.7691613939104678</v>
      </c>
      <c r="L9" s="8">
        <v>721</v>
      </c>
      <c r="M9" s="9">
        <f t="shared" si="13"/>
        <v>1.832385287852226</v>
      </c>
      <c r="N9" s="8">
        <v>650</v>
      </c>
      <c r="O9" s="9">
        <f t="shared" si="5"/>
        <v>1.6806983430900027</v>
      </c>
      <c r="P9" s="8">
        <v>589</v>
      </c>
      <c r="Q9" s="9">
        <f t="shared" si="14"/>
        <v>1.5918996362685007</v>
      </c>
      <c r="R9" s="8">
        <v>571</v>
      </c>
      <c r="S9" s="9">
        <f t="shared" si="6"/>
        <v>1.484374939071738</v>
      </c>
      <c r="T9" s="8">
        <v>565</v>
      </c>
      <c r="U9" s="9">
        <f t="shared" si="7"/>
        <v>1.4584702531439715</v>
      </c>
      <c r="V9" s="8">
        <v>581</v>
      </c>
      <c r="W9" s="9">
        <f t="shared" si="8"/>
        <v>1.4973794570878365</v>
      </c>
      <c r="X9" s="8">
        <v>511</v>
      </c>
      <c r="Y9" s="9">
        <f t="shared" si="9"/>
        <v>1.3169722935832779</v>
      </c>
      <c r="Z9" s="8">
        <v>440</v>
      </c>
      <c r="AA9" s="9">
        <v>1.1102924106466949</v>
      </c>
      <c r="AB9" s="8">
        <v>428</v>
      </c>
      <c r="AC9" s="9">
        <f t="shared" si="10"/>
        <v>1.0671099993442759</v>
      </c>
      <c r="AD9" s="8">
        <v>425</v>
      </c>
      <c r="AE9" s="9">
        <f t="shared" si="11"/>
        <v>1.0780902632975458</v>
      </c>
      <c r="AF9" s="44">
        <v>363</v>
      </c>
      <c r="AG9" s="45">
        <f t="shared" si="12"/>
        <v>0.91105333577284797</v>
      </c>
    </row>
    <row r="10" spans="1:33" s="6" customFormat="1" ht="12.75" customHeight="1" x14ac:dyDescent="0.2">
      <c r="A10" s="7" t="s">
        <v>22</v>
      </c>
      <c r="B10" s="8">
        <v>730</v>
      </c>
      <c r="C10" s="9">
        <f t="shared" si="0"/>
        <v>2.0961753987686547</v>
      </c>
      <c r="D10" s="8">
        <v>839</v>
      </c>
      <c r="E10" s="9">
        <f t="shared" si="1"/>
        <v>2.3397011875308147</v>
      </c>
      <c r="F10" s="8">
        <v>682</v>
      </c>
      <c r="G10" s="9">
        <f t="shared" si="2"/>
        <v>1.920887596530235</v>
      </c>
      <c r="H10" s="8">
        <v>740</v>
      </c>
      <c r="I10" s="9">
        <f t="shared" si="3"/>
        <v>2.0232830665971822</v>
      </c>
      <c r="J10" s="8">
        <v>758</v>
      </c>
      <c r="K10" s="9">
        <f t="shared" si="4"/>
        <v>1.9867027208653847</v>
      </c>
      <c r="L10" s="8">
        <v>607</v>
      </c>
      <c r="M10" s="9">
        <f t="shared" si="13"/>
        <v>1.5426600134900155</v>
      </c>
      <c r="N10" s="8">
        <v>809</v>
      </c>
      <c r="O10" s="9">
        <f t="shared" si="5"/>
        <v>2.0918230147074035</v>
      </c>
      <c r="P10" s="8">
        <v>1057</v>
      </c>
      <c r="Q10" s="9">
        <f t="shared" si="14"/>
        <v>2.8567706545599409</v>
      </c>
      <c r="R10" s="8">
        <f>+R11+R12</f>
        <v>924</v>
      </c>
      <c r="S10" s="10">
        <f t="shared" si="6"/>
        <v>2.4020358033314988</v>
      </c>
      <c r="T10" s="8">
        <f>+T11+T12</f>
        <v>613</v>
      </c>
      <c r="U10" s="9">
        <f t="shared" si="7"/>
        <v>1.5823756905792115</v>
      </c>
      <c r="V10" s="8">
        <f>+V11+V12</f>
        <v>503</v>
      </c>
      <c r="W10" s="9">
        <f t="shared" si="8"/>
        <v>1.2963543320398998</v>
      </c>
      <c r="X10" s="8">
        <f>+X11+X12</f>
        <v>654</v>
      </c>
      <c r="Y10" s="9">
        <f t="shared" si="9"/>
        <v>1.6855183561711622</v>
      </c>
      <c r="Z10" s="8">
        <v>241</v>
      </c>
      <c r="AA10" s="9">
        <v>0.60813743401330334</v>
      </c>
      <c r="AB10" s="8">
        <f>+AB11+AB12</f>
        <v>750</v>
      </c>
      <c r="AC10" s="9">
        <f t="shared" si="10"/>
        <v>1.8699357465145021</v>
      </c>
      <c r="AD10" s="8">
        <f>+AD11+AD12</f>
        <v>769</v>
      </c>
      <c r="AE10" s="9">
        <f t="shared" si="11"/>
        <v>1.9507092058254418</v>
      </c>
      <c r="AF10" s="44">
        <f>+AF11+AF12</f>
        <v>950</v>
      </c>
      <c r="AG10" s="45">
        <f t="shared" si="12"/>
        <v>2.3842993635928531</v>
      </c>
    </row>
    <row r="11" spans="1:33" s="6" customFormat="1" ht="12.75" customHeight="1" x14ac:dyDescent="0.2">
      <c r="A11" s="11" t="s">
        <v>15</v>
      </c>
      <c r="B11" s="12"/>
      <c r="C11" s="10"/>
      <c r="D11" s="12"/>
      <c r="E11" s="10"/>
      <c r="F11" s="12"/>
      <c r="G11" s="10"/>
      <c r="H11" s="12"/>
      <c r="I11" s="10"/>
      <c r="J11" s="12"/>
      <c r="K11" s="10"/>
      <c r="L11" s="12"/>
      <c r="M11" s="10"/>
      <c r="N11" s="12"/>
      <c r="O11" s="10"/>
      <c r="P11" s="12"/>
      <c r="Q11" s="10"/>
      <c r="R11" s="12">
        <v>98</v>
      </c>
      <c r="S11" s="10">
        <f t="shared" si="6"/>
        <v>0.25476137308061353</v>
      </c>
      <c r="T11" s="12">
        <v>44</v>
      </c>
      <c r="U11" s="10">
        <f t="shared" si="7"/>
        <v>0.11357998431563671</v>
      </c>
      <c r="V11" s="12">
        <v>27</v>
      </c>
      <c r="W11" s="10">
        <f t="shared" si="8"/>
        <v>6.9585620208901189E-2</v>
      </c>
      <c r="X11" s="12">
        <v>30</v>
      </c>
      <c r="Y11" s="10">
        <f t="shared" si="9"/>
        <v>7.7317355787667977E-2</v>
      </c>
      <c r="Z11" s="12">
        <v>24</v>
      </c>
      <c r="AA11" s="10">
        <v>6.0561404217092447E-2</v>
      </c>
      <c r="AB11" s="12">
        <v>48</v>
      </c>
      <c r="AC11" s="10">
        <f t="shared" si="10"/>
        <v>0.11967588777692814</v>
      </c>
      <c r="AD11" s="12">
        <v>48</v>
      </c>
      <c r="AE11" s="10">
        <f t="shared" si="11"/>
        <v>0.12176078267831106</v>
      </c>
      <c r="AF11" s="46">
        <v>45</v>
      </c>
      <c r="AG11" s="47">
        <f t="shared" si="12"/>
        <v>0.11294049617018777</v>
      </c>
    </row>
    <row r="12" spans="1:33" s="6" customFormat="1" ht="12.75" customHeight="1" x14ac:dyDescent="0.2">
      <c r="A12" s="11" t="s">
        <v>16</v>
      </c>
      <c r="B12" s="12"/>
      <c r="C12" s="10"/>
      <c r="D12" s="12"/>
      <c r="E12" s="10"/>
      <c r="F12" s="12"/>
      <c r="G12" s="10"/>
      <c r="H12" s="12"/>
      <c r="I12" s="10"/>
      <c r="J12" s="12"/>
      <c r="K12" s="10"/>
      <c r="L12" s="12"/>
      <c r="M12" s="10"/>
      <c r="N12" s="12"/>
      <c r="O12" s="10"/>
      <c r="P12" s="12"/>
      <c r="Q12" s="10"/>
      <c r="R12" s="12">
        <v>826</v>
      </c>
      <c r="S12" s="10">
        <f>+R12/3846737*10000</f>
        <v>2.1472744302508855</v>
      </c>
      <c r="T12" s="12">
        <v>569</v>
      </c>
      <c r="U12" s="10">
        <f t="shared" si="7"/>
        <v>1.4687957062635748</v>
      </c>
      <c r="V12" s="12">
        <v>476</v>
      </c>
      <c r="W12" s="10">
        <f t="shared" si="8"/>
        <v>1.2267687118309987</v>
      </c>
      <c r="X12" s="12">
        <v>624</v>
      </c>
      <c r="Y12" s="10">
        <f t="shared" si="9"/>
        <v>1.6082010003834939</v>
      </c>
      <c r="Z12" s="12">
        <v>217</v>
      </c>
      <c r="AA12" s="10">
        <v>0.54757602979621089</v>
      </c>
      <c r="AB12" s="12">
        <v>702</v>
      </c>
      <c r="AC12" s="10">
        <f t="shared" si="10"/>
        <v>1.7502598587375739</v>
      </c>
      <c r="AD12" s="12">
        <v>721</v>
      </c>
      <c r="AE12" s="10">
        <f t="shared" si="11"/>
        <v>1.8289484231471305</v>
      </c>
      <c r="AF12" s="46">
        <v>905</v>
      </c>
      <c r="AG12" s="47">
        <f t="shared" si="12"/>
        <v>2.2713588674226655</v>
      </c>
    </row>
    <row r="13" spans="1:33" s="6" customFormat="1" ht="12.75" customHeight="1" x14ac:dyDescent="0.2">
      <c r="A13" s="7" t="s">
        <v>11</v>
      </c>
      <c r="B13" s="8">
        <v>70</v>
      </c>
      <c r="C13" s="9">
        <f>+B13/3482533*10000</f>
        <v>0.20100312042987104</v>
      </c>
      <c r="D13" s="8">
        <v>90</v>
      </c>
      <c r="E13" s="9">
        <f>+D13/3585928*10000</f>
        <v>0.25098105706528412</v>
      </c>
      <c r="F13" s="8">
        <v>99</v>
      </c>
      <c r="G13" s="9">
        <f>+F13/3550442*10000</f>
        <v>0.27883852207696957</v>
      </c>
      <c r="H13" s="8">
        <v>130</v>
      </c>
      <c r="I13" s="9">
        <f>+H13/3657422*10000</f>
        <v>0.35544161980761313</v>
      </c>
      <c r="J13" s="8">
        <v>117</v>
      </c>
      <c r="K13" s="9">
        <f>+J13/3815367*10000</f>
        <v>0.30665464161114775</v>
      </c>
      <c r="L13" s="8">
        <v>125</v>
      </c>
      <c r="M13" s="9">
        <f t="shared" si="13"/>
        <v>0.31768122188838865</v>
      </c>
      <c r="N13" s="8">
        <v>107</v>
      </c>
      <c r="O13" s="9">
        <f t="shared" si="5"/>
        <v>0.27666880417020046</v>
      </c>
      <c r="P13" s="8">
        <v>117</v>
      </c>
      <c r="Q13" s="9">
        <f t="shared" si="14"/>
        <v>0.31621775457286011</v>
      </c>
      <c r="R13" s="8">
        <v>120</v>
      </c>
      <c r="S13" s="9">
        <f t="shared" si="6"/>
        <v>0.31195270173136347</v>
      </c>
      <c r="T13" s="8">
        <v>129</v>
      </c>
      <c r="U13" s="9">
        <f t="shared" si="7"/>
        <v>0.33299586310720763</v>
      </c>
      <c r="V13" s="8">
        <v>127</v>
      </c>
      <c r="W13" s="9">
        <f t="shared" si="8"/>
        <v>0.32731013950112781</v>
      </c>
      <c r="X13" s="8">
        <v>126</v>
      </c>
      <c r="Y13" s="9">
        <f t="shared" si="9"/>
        <v>0.32473289430820557</v>
      </c>
      <c r="Z13" s="8">
        <v>140</v>
      </c>
      <c r="AA13" s="9">
        <v>0.35327485793303931</v>
      </c>
      <c r="AB13" s="8">
        <v>177</v>
      </c>
      <c r="AC13" s="9">
        <f t="shared" si="10"/>
        <v>0.44130483617742244</v>
      </c>
      <c r="AD13" s="8">
        <v>173</v>
      </c>
      <c r="AE13" s="9">
        <f t="shared" si="11"/>
        <v>0.43884615423641277</v>
      </c>
      <c r="AF13" s="44">
        <v>146</v>
      </c>
      <c r="AG13" s="45">
        <f t="shared" si="12"/>
        <v>0.36642916535216474</v>
      </c>
    </row>
    <row r="14" spans="1:33" s="6" customFormat="1" ht="12.75" customHeight="1" x14ac:dyDescent="0.2">
      <c r="A14" s="13" t="s">
        <v>12</v>
      </c>
      <c r="B14" s="8">
        <v>649</v>
      </c>
      <c r="C14" s="9">
        <f>+B14/3482533*10000</f>
        <v>1.8635860736998042</v>
      </c>
      <c r="D14" s="8">
        <v>701</v>
      </c>
      <c r="E14" s="9">
        <f>+D14/3585928*10000</f>
        <v>1.9548635666973795</v>
      </c>
      <c r="F14" s="8">
        <v>700</v>
      </c>
      <c r="G14" s="9">
        <f>+F14/3550442*10000</f>
        <v>1.9715855096351385</v>
      </c>
      <c r="H14" s="8">
        <v>853</v>
      </c>
      <c r="I14" s="9">
        <f>+H14/3657422*10000</f>
        <v>2.3322438591991843</v>
      </c>
      <c r="J14" s="8">
        <v>895</v>
      </c>
      <c r="K14" s="9">
        <f>+J14/3815367*10000</f>
        <v>2.345776959333139</v>
      </c>
      <c r="L14" s="8">
        <v>948</v>
      </c>
      <c r="M14" s="9">
        <f t="shared" si="13"/>
        <v>2.4092943868015397</v>
      </c>
      <c r="N14" s="8">
        <v>1022</v>
      </c>
      <c r="O14" s="9">
        <f t="shared" si="5"/>
        <v>2.6425749332892043</v>
      </c>
      <c r="P14" s="8">
        <v>1008</v>
      </c>
      <c r="Q14" s="9">
        <f t="shared" si="14"/>
        <v>2.7243375778584871</v>
      </c>
      <c r="R14" s="8">
        <v>935</v>
      </c>
      <c r="S14" s="9">
        <f t="shared" si="6"/>
        <v>2.4306314676568741</v>
      </c>
      <c r="T14" s="8">
        <v>804</v>
      </c>
      <c r="U14" s="9">
        <f t="shared" si="7"/>
        <v>2.0754160770402708</v>
      </c>
      <c r="V14" s="8">
        <v>820</v>
      </c>
      <c r="W14" s="9">
        <f t="shared" si="8"/>
        <v>2.1133410581962582</v>
      </c>
      <c r="X14" s="8">
        <v>760</v>
      </c>
      <c r="Y14" s="9">
        <f t="shared" si="9"/>
        <v>1.9587063466209222</v>
      </c>
      <c r="Z14" s="8">
        <v>800</v>
      </c>
      <c r="AA14" s="9">
        <v>2.0187134739030816</v>
      </c>
      <c r="AB14" s="8">
        <v>963</v>
      </c>
      <c r="AC14" s="9">
        <f t="shared" si="10"/>
        <v>2.4009974985246205</v>
      </c>
      <c r="AD14" s="8">
        <v>1142</v>
      </c>
      <c r="AE14" s="9">
        <f t="shared" si="11"/>
        <v>2.8968919545548171</v>
      </c>
      <c r="AF14" s="44">
        <v>1127</v>
      </c>
      <c r="AG14" s="45">
        <f t="shared" si="12"/>
        <v>2.8285319818622585</v>
      </c>
    </row>
    <row r="15" spans="1:33" s="6" customFormat="1" ht="12.75" customHeight="1" x14ac:dyDescent="0.2">
      <c r="A15" s="35" t="s">
        <v>2</v>
      </c>
      <c r="B15" s="36">
        <v>196</v>
      </c>
      <c r="C15" s="37">
        <f>+B15/3482533*10000</f>
        <v>0.56280873720363889</v>
      </c>
      <c r="D15" s="36">
        <v>148</v>
      </c>
      <c r="E15" s="37">
        <f>+D15/3585928*10000</f>
        <v>0.41272440495180046</v>
      </c>
      <c r="F15" s="36">
        <v>126</v>
      </c>
      <c r="G15" s="37">
        <f>+F15/3550442*10000</f>
        <v>0.35488539173432493</v>
      </c>
      <c r="H15" s="36">
        <v>159</v>
      </c>
      <c r="I15" s="37">
        <f>+H15/3657422*10000</f>
        <v>0.434732442687773</v>
      </c>
      <c r="J15" s="36">
        <v>154</v>
      </c>
      <c r="K15" s="37">
        <f>+J15/3815367*10000</f>
        <v>0.40363089579586975</v>
      </c>
      <c r="L15" s="36">
        <v>143</v>
      </c>
      <c r="M15" s="37">
        <f t="shared" si="13"/>
        <v>0.36342731784031662</v>
      </c>
      <c r="N15" s="36">
        <v>149</v>
      </c>
      <c r="O15" s="37">
        <f t="shared" si="5"/>
        <v>0.38526777403140061</v>
      </c>
      <c r="P15" s="36">
        <v>137</v>
      </c>
      <c r="Q15" s="37">
        <f t="shared" si="14"/>
        <v>0.37027207159386177</v>
      </c>
      <c r="R15" s="36">
        <v>155</v>
      </c>
      <c r="S15" s="37">
        <f t="shared" si="6"/>
        <v>0.40293890640301117</v>
      </c>
      <c r="T15" s="36">
        <v>137</v>
      </c>
      <c r="U15" s="37">
        <f t="shared" si="7"/>
        <v>0.35364676934641426</v>
      </c>
      <c r="V15" s="36">
        <v>112</v>
      </c>
      <c r="W15" s="37">
        <f t="shared" si="8"/>
        <v>0.28865146160729382</v>
      </c>
      <c r="X15" s="36">
        <v>99</v>
      </c>
      <c r="Y15" s="37">
        <f t="shared" si="9"/>
        <v>0.25514727409930438</v>
      </c>
      <c r="Z15" s="36">
        <v>140</v>
      </c>
      <c r="AA15" s="37">
        <v>0.35327485793303931</v>
      </c>
      <c r="AB15" s="36">
        <v>182</v>
      </c>
      <c r="AC15" s="37">
        <f t="shared" si="10"/>
        <v>0.45377107448751919</v>
      </c>
      <c r="AD15" s="36">
        <f>133+10+72</f>
        <v>215</v>
      </c>
      <c r="AE15" s="37">
        <f t="shared" si="11"/>
        <v>0.5453868390799349</v>
      </c>
      <c r="AF15" s="48">
        <f>117+15+82</f>
        <v>214</v>
      </c>
      <c r="AG15" s="49">
        <f t="shared" si="12"/>
        <v>0.5370948040093374</v>
      </c>
    </row>
    <row r="16" spans="1:33" s="6" customFormat="1" ht="12.75" customHeight="1" x14ac:dyDescent="0.2">
      <c r="A16" s="6" t="s">
        <v>26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5"/>
      <c r="O16" s="14"/>
    </row>
    <row r="17" spans="1:32" s="6" customFormat="1" ht="12.75" customHeight="1" x14ac:dyDescent="0.2">
      <c r="A17" s="6" t="s">
        <v>23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4"/>
      <c r="N17" s="15"/>
      <c r="O17" s="14"/>
    </row>
    <row r="18" spans="1:32" s="6" customFormat="1" ht="12.75" customHeight="1" x14ac:dyDescent="0.2">
      <c r="A18" s="6" t="s">
        <v>24</v>
      </c>
      <c r="R18" s="16"/>
      <c r="T18" s="16"/>
      <c r="V18" s="16"/>
      <c r="X18" s="16"/>
      <c r="Z18" s="16"/>
      <c r="AB18" s="16"/>
      <c r="AD18" s="16"/>
      <c r="AF18" s="16"/>
    </row>
    <row r="19" spans="1:32" s="6" customFormat="1" ht="12.75" customHeight="1" x14ac:dyDescent="0.2">
      <c r="A19" s="6" t="s">
        <v>25</v>
      </c>
    </row>
    <row r="20" spans="1:32" s="6" customFormat="1" ht="12.75" customHeight="1" x14ac:dyDescent="0.2">
      <c r="A20" s="6" t="s">
        <v>14</v>
      </c>
    </row>
    <row r="21" spans="1:32" s="6" customFormat="1" ht="12.75" customHeight="1" x14ac:dyDescent="0.2"/>
    <row r="22" spans="1:32" s="6" customFormat="1" ht="12.75" customHeight="1" x14ac:dyDescent="0.2">
      <c r="A22" s="6" t="s">
        <v>4</v>
      </c>
    </row>
    <row r="23" spans="1:32" s="6" customFormat="1" ht="12.75" customHeight="1" x14ac:dyDescent="0.2">
      <c r="A23" s="6" t="s">
        <v>17</v>
      </c>
    </row>
    <row r="24" spans="1:32" s="6" customFormat="1" ht="12.75" customHeight="1" x14ac:dyDescent="0.2">
      <c r="A24" s="17" t="s">
        <v>6</v>
      </c>
    </row>
    <row r="28" spans="1:32" ht="12.75" customHeight="1" x14ac:dyDescent="0.2">
      <c r="B28" s="19"/>
    </row>
    <row r="32" spans="1:32" ht="12.75" customHeight="1" x14ac:dyDescent="0.2">
      <c r="A32" s="20"/>
    </row>
  </sheetData>
  <phoneticPr fontId="0" type="noConversion"/>
  <pageMargins left="0.59055118110236227" right="0.39370078740157483" top="0.78740157480314965" bottom="0.59055118110236227" header="0.51181102362204722" footer="0.51181102362204722"/>
  <pageSetup paperSize="9" scale="62" orientation="landscape" r:id="rId1"/>
  <headerFooter alignWithMargins="0"/>
  <ignoredErrors>
    <ignoredError sqref="C5:U10 V5 V10 W5:W12 X10 X5 AC5:AC11 AE5:A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Hommes</vt:lpstr>
      <vt:lpstr>Femmes</vt:lpstr>
      <vt:lpstr>Total</vt:lpstr>
      <vt:lpstr>Femmes!Zone_d_impression</vt:lpstr>
      <vt:lpstr>Hommes!Zone_d_impression</vt:lpstr>
      <vt:lpstr>Total!Zone_d_impression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Marquis Jean François BFS</cp:lastModifiedBy>
  <cp:lastPrinted>2019-09-24T06:21:54Z</cp:lastPrinted>
  <dcterms:created xsi:type="dcterms:W3CDTF">2000-10-30T15:44:00Z</dcterms:created>
  <dcterms:modified xsi:type="dcterms:W3CDTF">2020-08-20T05:56:01Z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