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Q:\WI\PREIS\40_Immobilien\Diffusion\2022_Q1_GNP_2022-0560_Jira_DIAM_19844\2021_Q4_Tab\"/>
    </mc:Choice>
  </mc:AlternateContent>
  <bookViews>
    <workbookView xWindow="0" yWindow="0" windowWidth="28800" windowHeight="9756" tabRatio="722"/>
  </bookViews>
  <sheets>
    <sheet name="T5" sheetId="24" r:id="rId1"/>
    <sheet name="Uebersetzungen" sheetId="2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" i="24" l="1"/>
  <c r="A42" i="24"/>
  <c r="A41" i="24"/>
  <c r="A39" i="24"/>
  <c r="A38" i="24"/>
  <c r="A37" i="24"/>
  <c r="A36" i="24"/>
  <c r="A35" i="24"/>
  <c r="A34" i="24"/>
  <c r="A33" i="24"/>
  <c r="A32" i="24"/>
  <c r="A31" i="24"/>
  <c r="A29" i="24"/>
  <c r="A23" i="24"/>
  <c r="A17" i="24"/>
  <c r="A16" i="24"/>
  <c r="A28" i="24"/>
  <c r="A27" i="24"/>
  <c r="A26" i="24"/>
  <c r="A25" i="24"/>
  <c r="A24" i="24"/>
  <c r="A22" i="24"/>
  <c r="A21" i="24"/>
  <c r="A20" i="24"/>
  <c r="A19" i="24"/>
  <c r="A18" i="24"/>
  <c r="A15" i="24"/>
  <c r="A14" i="24"/>
  <c r="A13" i="24"/>
  <c r="A12" i="24"/>
  <c r="A11" i="24"/>
  <c r="D10" i="24"/>
  <c r="A10" i="24"/>
  <c r="A9" i="24"/>
  <c r="A8" i="24"/>
</calcChain>
</file>

<file path=xl/sharedStrings.xml><?xml version="1.0" encoding="utf-8"?>
<sst xmlns="http://schemas.openxmlformats.org/spreadsheetml/2006/main" count="136" uniqueCount="135">
  <si>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</si>
  <si>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</si>
  <si>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</si>
  <si>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</si>
  <si>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</si>
  <si>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</si>
  <si>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</si>
  <si>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</si>
  <si>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</si>
  <si>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</si>
  <si>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</si>
  <si>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</si>
  <si>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</si>
  <si>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</si>
  <si>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</si>
  <si>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</si>
  <si>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</si>
  <si>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</si>
  <si>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</si>
  <si>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</si>
  <si>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</si>
  <si>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</si>
  <si>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</si>
  <si>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</si>
  <si>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</si>
  <si>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</si>
  <si>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</si>
  <si>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</si>
  <si>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</si>
  <si>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</si>
  <si>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</si>
  <si>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</si>
  <si>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</si>
  <si>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</si>
  <si>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PPE</t>
  </si>
  <si>
    <t>Legende:</t>
  </si>
  <si>
    <t>Indice suisse des prix de l'immobilier résidentiel, IMPI</t>
  </si>
  <si>
    <t>Indice svizzero dei prezzi degli immobili residenziali, IMPI</t>
  </si>
  <si>
    <t>Swiss Residential Property Price Index, IMPI</t>
  </si>
  <si>
    <t>T 5</t>
  </si>
  <si>
    <t>Schweizerischer Immobilienpreisindex, IMPI</t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</si>
  <si>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</si>
  <si>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</si>
  <si>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</si>
  <si>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</si>
  <si>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</si>
  <si>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</si>
  <si>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</si>
  <si>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</si>
  <si>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</si>
  <si>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</si>
  <si>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</si>
  <si>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</si>
  <si>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</si>
  <si>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</si>
  <si>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</si>
  <si>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</si>
  <si>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</si>
  <si>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</si>
  <si>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</si>
  <si>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</si>
  <si>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</si>
  <si>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</si>
  <si>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</si>
  <si>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</si>
  <si>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</si>
  <si>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</si>
  <si>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</si>
  <si>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</si>
  <si>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</si>
  <si>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</si>
  <si>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</si>
  <si>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</si>
  <si>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</si>
  <si>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</si>
  <si>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</si>
  <si>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2 - Urban  municipality of a medium-sized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</si>
  <si>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</si>
  <si>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</si>
  <si>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</si>
  <si>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</si>
  <si>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</si>
  <si>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</si>
  <si>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</si>
  <si>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</si>
  <si>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</si>
  <si>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</si>
  <si>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</si>
  <si>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</si>
  <si>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</si>
  <si>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</si>
  <si>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</si>
  <si>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</si>
  <si>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</si>
  <si>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</si>
  <si>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</si>
  <si>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</si>
  <si>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</si>
  <si>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</si>
  <si>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</si>
  <si>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&lt;T5_Ti&gt;</t>
  </si>
  <si>
    <t>&lt;T5_UTi&gt;</t>
  </si>
  <si>
    <t>&lt;T5_SpaltenTitel_1&gt;</t>
  </si>
  <si>
    <t>&lt;T5_SpaltenTitel_2&gt;</t>
  </si>
  <si>
    <t>&lt;T5_Bemerkung&gt;</t>
  </si>
  <si>
    <t>Sprache / Langue / Lingua / Language</t>
  </si>
  <si>
    <t>Fonti: UST - Indice svizzero dei prezzi degli immobili residenziali, IMPI</t>
  </si>
  <si>
    <t>Informazioni: Ufficio federale di statistica (UST), IMPI@bfs.admin.ch, tel. +41 58 463 60 69</t>
  </si>
  <si>
    <t>Renseignements: Office fédéral de la statistique (OFS), IMPI@bfs.admin.ch, Tel. +41 58 463 60 69</t>
  </si>
  <si>
    <t>Légende:</t>
  </si>
  <si>
    <t>Legenda:</t>
  </si>
  <si>
    <t>Legend:</t>
  </si>
  <si>
    <t xml:space="preserve">Total index and sub-indices </t>
  </si>
  <si>
    <t xml:space="preserve">Totalindex und Subindizes </t>
  </si>
  <si>
    <t xml:space="preserve">Indice total et sous-indices </t>
  </si>
  <si>
    <t xml:space="preserve">Indice totale e sottoindici </t>
  </si>
  <si>
    <t>Sprache</t>
  </si>
  <si>
    <t>* Bei der Berechnung des Gesamtindex werden die einzelnen Zellen aggregiert. Dabei werden sie anhand ihres Anteils am Transaktionsvolumen aus dem Vorjahr gewichtet.</t>
  </si>
  <si>
    <t>* Les strates individuelles sont agrégées jusqu'au niveau de l'indice total. Elles sont pondérées en fonction de leur part dans le volume total des transactions de l'année précédente.</t>
  </si>
  <si>
    <t>* I singoli strati vengono aggregati nel calcolo dell'indice totale. Essi sono ponderati in base alla loro quota di  volume delle transazioni dell'anno precedente.</t>
  </si>
  <si>
    <t>* When calculating the total index, the individual strata are aggregated. They are weighted according to their share of the transaction volume from the previous year.</t>
  </si>
  <si>
    <t>T6</t>
  </si>
  <si>
    <t>T1-T6</t>
  </si>
  <si>
    <t>Die Gewichtung der Subindizes</t>
  </si>
  <si>
    <t>La pondération des sous-indices</t>
  </si>
  <si>
    <t>Ponderazione dei sottoindici</t>
  </si>
  <si>
    <t>The weights of the subindices</t>
  </si>
  <si>
    <r>
      <t xml:space="preserve">Gewichte </t>
    </r>
    <r>
      <rPr>
        <sz val="10"/>
        <color rgb="FFFF0000"/>
        <rFont val="Arial"/>
        <family val="2"/>
      </rPr>
      <t>2022</t>
    </r>
    <r>
      <rPr>
        <sz val="10"/>
        <color theme="1"/>
        <rFont val="Arial"/>
        <family val="2"/>
      </rPr>
      <t xml:space="preserve">
(Anteil in %)*</t>
    </r>
  </si>
  <si>
    <r>
      <t xml:space="preserve">Poids </t>
    </r>
    <r>
      <rPr>
        <sz val="10"/>
        <color rgb="FFFF0000"/>
        <rFont val="Arial"/>
        <family val="2"/>
      </rPr>
      <t>2022</t>
    </r>
    <r>
      <rPr>
        <sz val="10"/>
        <color theme="1"/>
        <rFont val="Arial"/>
        <family val="2"/>
      </rPr>
      <t xml:space="preserve">
(part en %)*</t>
    </r>
  </si>
  <si>
    <r>
      <t xml:space="preserve">Pesi </t>
    </r>
    <r>
      <rPr>
        <sz val="10"/>
        <color rgb="FFFF0000"/>
        <rFont val="Arial"/>
        <family val="2"/>
      </rPr>
      <t>2022</t>
    </r>
    <r>
      <rPr>
        <sz val="10"/>
        <color theme="1"/>
        <rFont val="Arial"/>
        <family val="2"/>
      </rPr>
      <t xml:space="preserve"> 
(quota in %)*</t>
    </r>
  </si>
  <si>
    <r>
      <t>Weights</t>
    </r>
    <r>
      <rPr>
        <sz val="10"/>
        <color rgb="FFFF0000"/>
        <rFont val="Arial"/>
        <family val="2"/>
      </rPr>
      <t xml:space="preserve"> 2022</t>
    </r>
    <r>
      <rPr>
        <sz val="10"/>
        <color theme="1"/>
        <rFont val="Arial"/>
        <family val="2"/>
      </rPr>
      <t xml:space="preserve"> 
(share in %)*</t>
    </r>
  </si>
  <si>
    <t>© BFS 2022</t>
  </si>
  <si>
    <t>© OFS 2022</t>
  </si>
  <si>
    <t>© UST 2022</t>
  </si>
  <si>
    <t>© FSO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</si>
</sst>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0" xfId="0" applyFill="1"/>
    <xf numFmtId="0" fontId="0" fillId="0" borderId="0" xfId="0" applyFill="1"/>
    <xf numFmtId="0" fontId="0" fillId="2" borderId="0" xfId="0" applyFont="1" applyFill="1"/>
    <xf numFmtId="0" fontId="3" fillId="0" borderId="0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 indent="2"/>
    </xf>
    <xf numFmtId="0" fontId="4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/>
    <xf numFmtId="0" fontId="1" fillId="2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wrapText="1"/>
    </xf>
    <xf numFmtId="0" fontId="0" fillId="2" borderId="0" xfId="0" applyFill="1" applyBorder="1"/>
    <xf numFmtId="0" fontId="3" fillId="2" borderId="0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vertical="center" wrapText="1" indent="1"/>
    </xf>
    <xf numFmtId="0" fontId="3" fillId="5" borderId="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 indent="1"/>
    </xf>
    <xf numFmtId="0" fontId="1" fillId="6" borderId="0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3" fillId="0" borderId="5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/>
    </xf>
    <xf numFmtId="0" fontId="1" fillId="4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/>
    </xf>
    <xf numFmtId="0" fontId="1" fillId="6" borderId="7" xfId="0" applyFont="1" applyFill="1" applyBorder="1" applyAlignment="1">
      <alignment horizontal="left" vertical="top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6" fillId="3" borderId="14" xfId="0" applyFont="1" applyFill="1" applyBorder="1" applyAlignment="1">
      <alignment horizontal="left" vertical="top"/>
    </xf>
    <xf numFmtId="0" fontId="6" fillId="3" borderId="15" xfId="0" applyFont="1" applyFill="1" applyBorder="1" applyAlignment="1">
      <alignment horizontal="left" vertical="top"/>
    </xf>
    <xf numFmtId="0" fontId="6" fillId="3" borderId="16" xfId="0" applyFont="1" applyFill="1" applyBorder="1" applyAlignment="1">
      <alignment horizontal="left" vertical="top"/>
    </xf>
    <xf numFmtId="0" fontId="1" fillId="6" borderId="17" xfId="0" applyFont="1" applyFill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1" fillId="4" borderId="17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/>
    </xf>
    <xf numFmtId="0" fontId="1" fillId="0" borderId="17" xfId="0" applyFont="1" applyFill="1" applyBorder="1" applyAlignment="1">
      <alignment horizontal="left" vertical="top" wrapText="1"/>
    </xf>
    <xf numFmtId="0" fontId="1" fillId="6" borderId="18" xfId="0" applyFont="1" applyFill="1" applyBorder="1" applyAlignment="1">
      <alignment horizontal="left" vertical="top"/>
    </xf>
    <xf numFmtId="0" fontId="6" fillId="3" borderId="19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left" vertical="top"/>
    </xf>
    <xf numFmtId="0" fontId="8" fillId="6" borderId="17" xfId="0" applyFont="1" applyFill="1" applyBorder="1" applyAlignment="1">
      <alignment horizontal="left" vertical="top" wrapText="1"/>
    </xf>
    <xf numFmtId="0" fontId="1" fillId="6" borderId="19" xfId="0" applyFont="1" applyFill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4" borderId="21" xfId="0" applyFont="1" applyFill="1" applyBorder="1" applyAlignment="1">
      <alignment horizontal="left" vertical="top" wrapText="1"/>
    </xf>
    <xf numFmtId="0" fontId="1" fillId="6" borderId="21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/>
    </xf>
    <xf numFmtId="0" fontId="1" fillId="6" borderId="22" xfId="0" applyFont="1" applyFill="1" applyBorder="1" applyAlignment="1">
      <alignment horizontal="left" vertical="top"/>
    </xf>
    <xf numFmtId="0" fontId="6" fillId="3" borderId="23" xfId="0" applyFont="1" applyFill="1" applyBorder="1" applyAlignment="1">
      <alignment horizontal="left" vertical="top"/>
    </xf>
    <xf numFmtId="0" fontId="8" fillId="6" borderId="6" xfId="0" applyFont="1" applyFill="1" applyBorder="1" applyAlignment="1">
      <alignment horizontal="left" vertical="top"/>
    </xf>
    <xf numFmtId="164" fontId="3" fillId="5" borderId="0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17" xfId="0" applyFont="1" applyFill="1" applyBorder="1" applyAlignment="1">
      <alignment horizontal="left" vertical="top" wrapText="1"/>
    </xf>
    <xf numFmtId="0" fontId="8" fillId="0" borderId="21" xfId="0" applyFont="1" applyFill="1" applyBorder="1" applyAlignment="1">
      <alignment horizontal="left" vertical="top" wrapText="1"/>
    </xf>
    <xf numFmtId="0" fontId="1" fillId="6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822960</xdr:colOff>
          <xdr:row>0</xdr:row>
          <xdr:rowOff>144780</xdr:rowOff>
        </xdr:from>
        <xdr:to>
          <xdr:col>1</xdr:col>
          <xdr:colOff>388620</xdr:colOff>
          <xdr:row>2</xdr:row>
          <xdr:rowOff>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822960</xdr:colOff>
          <xdr:row>1</xdr:row>
          <xdr:rowOff>137160</xdr:rowOff>
        </xdr:from>
        <xdr:to>
          <xdr:col>1</xdr:col>
          <xdr:colOff>388620</xdr:colOff>
          <xdr:row>3</xdr:row>
          <xdr:rowOff>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822960</xdr:colOff>
          <xdr:row>2</xdr:row>
          <xdr:rowOff>137160</xdr:rowOff>
        </xdr:from>
        <xdr:to>
          <xdr:col>1</xdr:col>
          <xdr:colOff>388620</xdr:colOff>
          <xdr:row>3</xdr:row>
          <xdr:rowOff>152400</xdr:rowOff>
        </xdr:to>
        <xdr:sp macro="" textlink="">
          <xdr:nvSpPr>
            <xdr:cNvPr id="7171" name="Option Butto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822960</xdr:colOff>
          <xdr:row>3</xdr:row>
          <xdr:rowOff>114300</xdr:rowOff>
        </xdr:from>
        <xdr:to>
          <xdr:col>1</xdr:col>
          <xdr:colOff>388620</xdr:colOff>
          <xdr:row>4</xdr:row>
          <xdr:rowOff>144780</xdr:rowOff>
        </xdr:to>
        <xdr:sp macro="" textlink="">
          <xdr:nvSpPr>
            <xdr:cNvPr id="7172" name="Option 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/>
  <dimension ref="A1:T59"/>
  <sheetViews>
    <sheetView showGridLines="0" tabSelected="1" zoomScaleNormal="100" workbookViewId="0">
      <selection activeCell="F9" sqref="F9"/>
    </sheetView>
  </sheetViews>
  <sheetFormatPr baseColWidth="10" defaultRowHeight="13.8" x14ac:dyDescent="0.25"/>
  <cols>
    <col min="1" max="2" width="18.09765625" customWidth="1"/>
    <col min="3" max="4" width="12.59765625" customWidth="1"/>
    <col min="8" max="8" width="11" customWidth="1"/>
  </cols>
  <sheetData>
    <row r="1" spans="1:20" ht="14.4" thickTop="1" x14ac:dyDescent="0.25">
      <c r="A1" s="77" t="s">
        <v>105</v>
      </c>
      <c r="B1" s="78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 x14ac:dyDescent="0.25">
      <c r="A2" s="44"/>
      <c r="B2" s="45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x14ac:dyDescent="0.25">
      <c r="A3" s="44"/>
      <c r="B3" s="45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 x14ac:dyDescent="0.25">
      <c r="A4" s="44"/>
      <c r="B4" s="45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 ht="14.4" thickBot="1" x14ac:dyDescent="0.3">
      <c r="A5" s="46"/>
      <c r="B5" s="47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13.2" customHeight="1" thickTop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ht="13.2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20" ht="13.2" customHeight="1" x14ac:dyDescent="0.25">
      <c r="A8" s="76" t="str">
        <f>VLOOKUP("&lt;T5_Ti&gt;",Uebersetzungen!$B$3:$F$29,Uebersetzungen!B$2+1,FALSE)</f>
        <v>Die Gewichtung der Subindizes</v>
      </c>
      <c r="B8" s="76"/>
      <c r="C8" s="76"/>
      <c r="D8" s="58"/>
      <c r="E8" s="10"/>
      <c r="F8" s="10"/>
      <c r="G8" s="10"/>
      <c r="H8" s="10"/>
      <c r="I8" s="10"/>
      <c r="J8" s="1"/>
      <c r="K8" s="1"/>
      <c r="L8" s="1"/>
      <c r="M8" s="1"/>
      <c r="N8" s="2"/>
      <c r="O8" s="2"/>
      <c r="P8" s="2"/>
      <c r="Q8" s="2"/>
      <c r="R8" s="2"/>
      <c r="S8" s="2"/>
      <c r="T8" s="2"/>
    </row>
    <row r="9" spans="1:20" ht="12.75" customHeight="1" x14ac:dyDescent="0.25">
      <c r="A9" s="83" t="str">
        <f>VLOOKUP("&lt;T5_UTi&gt;",Uebersetzungen!$B$3:$F$29,Uebersetzungen!B$2+1,FALSE)</f>
        <v>Schweizerischer Immobilienpreisindex, IMPI</v>
      </c>
      <c r="B9" s="83"/>
      <c r="C9" s="83"/>
      <c r="D9" s="18" t="s">
        <v>39</v>
      </c>
      <c r="E9" s="10"/>
      <c r="F9" s="1"/>
      <c r="G9" s="10"/>
      <c r="H9" s="10"/>
      <c r="I9" s="1"/>
      <c r="J9" s="1"/>
      <c r="K9" s="1"/>
      <c r="L9" s="1"/>
      <c r="M9" s="1"/>
      <c r="N9" s="2"/>
      <c r="O9" s="2"/>
      <c r="P9" s="2"/>
      <c r="Q9" s="2"/>
      <c r="R9" s="2"/>
      <c r="S9" s="2"/>
      <c r="T9" s="2"/>
    </row>
    <row r="10" spans="1:20" ht="20.399999999999999" x14ac:dyDescent="0.25">
      <c r="A10" s="5" t="str">
        <f>VLOOKUP("&lt;T5_SpaltenTitel_1&gt;",Uebersetzungen!$B$3:$F$29,Uebersetzungen!B$2+1,FALSE)</f>
        <v xml:space="preserve">Totalindex und Subindizes </v>
      </c>
      <c r="B10" s="27"/>
      <c r="C10" s="35"/>
      <c r="D10" s="28" t="str">
        <f>VLOOKUP("&lt;T5_SpaltenTitel_2&gt;",Uebersetzungen!$B$3:$F$29,Uebersetzungen!B$2+1,FALSE)</f>
        <v>Gewichte 2022
(Anteil in %)*</v>
      </c>
      <c r="E10" s="20"/>
      <c r="F10" s="20"/>
      <c r="G10" s="1"/>
      <c r="H10" s="1"/>
      <c r="I10" s="1"/>
      <c r="J10" s="1"/>
      <c r="K10" s="1"/>
      <c r="L10" s="1"/>
      <c r="M10" s="1"/>
      <c r="N10" s="2"/>
      <c r="O10" s="2"/>
      <c r="P10" s="2"/>
      <c r="Q10" s="2"/>
      <c r="R10" s="2"/>
      <c r="S10" s="2"/>
      <c r="T10" s="2"/>
    </row>
    <row r="11" spans="1:20" ht="13.2" customHeight="1" x14ac:dyDescent="0.25">
      <c r="A11" s="26" t="str">
        <f>VLOOKUP("&lt;Zeilentitel_1&gt;",Uebersetzungen!$B$3:$F$29,Uebersetzungen!B$2+1,FALSE)</f>
        <v xml:space="preserve">Total </v>
      </c>
      <c r="B11" s="26"/>
      <c r="C11" s="26"/>
      <c r="D11" s="70">
        <v>100</v>
      </c>
      <c r="E11" s="21"/>
      <c r="F11" s="21"/>
      <c r="G11" s="1"/>
      <c r="H11" s="1"/>
      <c r="I11" s="1"/>
      <c r="J11" s="1"/>
      <c r="K11" s="1"/>
      <c r="L11" s="1"/>
      <c r="M11" s="1"/>
      <c r="N11" s="2"/>
      <c r="O11" s="2"/>
      <c r="P11" s="2"/>
      <c r="Q11" s="2"/>
      <c r="R11" s="2"/>
      <c r="S11" s="2"/>
      <c r="T11" s="2"/>
    </row>
    <row r="12" spans="1:20" ht="13.2" customHeight="1" x14ac:dyDescent="0.25">
      <c r="A12" s="9" t="str">
        <f>VLOOKUP("&lt;Zeilentitel_4&gt;",Uebersetzungen!$B$3:$F$29,Uebersetzungen!B$2+1,FALSE)</f>
        <v>GemeindeTyp 1</v>
      </c>
      <c r="B12" s="9"/>
      <c r="C12" s="9"/>
      <c r="D12" s="71">
        <v>29.183</v>
      </c>
      <c r="E12" s="22"/>
      <c r="F12" s="22"/>
      <c r="G12" s="1"/>
      <c r="H12" s="1"/>
      <c r="I12" s="1"/>
      <c r="J12" s="1"/>
      <c r="K12" s="1"/>
      <c r="L12" s="1"/>
      <c r="M12" s="1"/>
      <c r="N12" s="2"/>
      <c r="O12" s="2"/>
      <c r="P12" s="2"/>
      <c r="Q12" s="2"/>
      <c r="R12" s="2"/>
      <c r="S12" s="2"/>
      <c r="T12" s="2"/>
    </row>
    <row r="13" spans="1:20" ht="13.2" customHeight="1" x14ac:dyDescent="0.25">
      <c r="A13" s="9" t="str">
        <f>VLOOKUP("&lt;Zeilentitel_5&gt;",Uebersetzungen!$B$3:$F$29,Uebersetzungen!B$2+1,FALSE)</f>
        <v>GemeindeTyp 2</v>
      </c>
      <c r="B13" s="9"/>
      <c r="C13" s="9"/>
      <c r="D13" s="71">
        <v>18.545000000000002</v>
      </c>
      <c r="E13" s="22"/>
      <c r="F13" s="22"/>
      <c r="G13" s="1"/>
      <c r="H13" s="1"/>
      <c r="I13" s="1"/>
      <c r="J13" s="1"/>
      <c r="K13" s="1"/>
      <c r="L13" s="1"/>
      <c r="M13" s="1"/>
      <c r="N13" s="2"/>
      <c r="O13" s="2"/>
      <c r="P13" s="2"/>
      <c r="Q13" s="2"/>
      <c r="R13" s="2"/>
      <c r="S13" s="2"/>
      <c r="T13" s="2"/>
    </row>
    <row r="14" spans="1:20" ht="13.2" customHeight="1" x14ac:dyDescent="0.25">
      <c r="A14" s="9" t="str">
        <f>VLOOKUP("&lt;Zeilentitel_6&gt;",Uebersetzungen!$B$3:$F$29,Uebersetzungen!B$2+1,FALSE)</f>
        <v>GemeindeTyp 3</v>
      </c>
      <c r="B14" s="9"/>
      <c r="C14" s="9"/>
      <c r="D14" s="71">
        <v>9.1280000000000001</v>
      </c>
      <c r="E14" s="22"/>
      <c r="F14" s="22"/>
      <c r="G14" s="1"/>
      <c r="H14" s="1"/>
      <c r="I14" s="1"/>
      <c r="J14" s="1"/>
      <c r="K14" s="1"/>
      <c r="L14" s="1"/>
      <c r="M14" s="1"/>
      <c r="N14" s="2"/>
      <c r="O14" s="2"/>
      <c r="P14" s="2"/>
      <c r="Q14" s="2"/>
      <c r="R14" s="2"/>
      <c r="S14" s="2"/>
      <c r="T14" s="2"/>
    </row>
    <row r="15" spans="1:20" ht="13.2" customHeight="1" x14ac:dyDescent="0.25">
      <c r="A15" s="9" t="str">
        <f>VLOOKUP("&lt;Zeilentitel_7&gt;",Uebersetzungen!$B$3:$F$29,Uebersetzungen!B$2+1,FALSE)</f>
        <v>GemeindeTyp 4</v>
      </c>
      <c r="B15" s="9"/>
      <c r="C15" s="9"/>
      <c r="D15" s="71">
        <v>26.413</v>
      </c>
      <c r="E15" s="22"/>
      <c r="F15" s="22"/>
      <c r="G15" s="1"/>
      <c r="H15" s="1"/>
      <c r="I15" s="1"/>
      <c r="J15" s="1"/>
      <c r="K15" s="1"/>
      <c r="L15" s="1"/>
      <c r="M15" s="1"/>
      <c r="N15" s="2"/>
      <c r="O15" s="2"/>
      <c r="P15" s="2"/>
      <c r="Q15" s="2"/>
      <c r="R15" s="2"/>
      <c r="S15" s="2"/>
      <c r="T15" s="2"/>
    </row>
    <row r="16" spans="1:20" ht="13.2" customHeight="1" x14ac:dyDescent="0.25">
      <c r="A16" s="9" t="str">
        <f>VLOOKUP("&lt;Zeilentitel_8&gt;",Uebersetzungen!$B$3:$F$29,Uebersetzungen!B$2+1,FALSE)</f>
        <v>GemeindeTyp 5</v>
      </c>
      <c r="B16" s="9"/>
      <c r="C16" s="9"/>
      <c r="D16" s="71">
        <v>16.731000000000002</v>
      </c>
      <c r="E16" s="22"/>
      <c r="F16" s="22"/>
      <c r="G16" s="1"/>
      <c r="H16" s="1"/>
      <c r="I16" s="1"/>
      <c r="J16" s="1"/>
      <c r="K16" s="1"/>
      <c r="L16" s="1"/>
      <c r="M16" s="1"/>
      <c r="N16" s="2"/>
      <c r="O16" s="2"/>
      <c r="P16" s="2"/>
      <c r="Q16" s="2"/>
      <c r="R16" s="2"/>
      <c r="S16" s="2"/>
      <c r="T16" s="2"/>
    </row>
    <row r="17" spans="1:20" ht="13.2" customHeight="1" x14ac:dyDescent="0.25">
      <c r="A17" s="26" t="str">
        <f>VLOOKUP("&lt;Zeilentitel_2&gt;",Uebersetzungen!$B$3:$F$29,Uebersetzungen!B$2+1,FALSE)</f>
        <v>EFH</v>
      </c>
      <c r="B17" s="25"/>
      <c r="C17" s="25"/>
      <c r="D17" s="70">
        <v>47.103999999999999</v>
      </c>
      <c r="E17" s="21"/>
      <c r="F17" s="21"/>
      <c r="G17" s="1"/>
      <c r="H17" s="1"/>
      <c r="I17" s="1"/>
      <c r="J17" s="1"/>
      <c r="K17" s="1"/>
      <c r="L17" s="1"/>
      <c r="M17" s="1"/>
      <c r="N17" s="2"/>
      <c r="O17" s="2"/>
      <c r="P17" s="2"/>
      <c r="Q17" s="2"/>
      <c r="R17" s="2"/>
      <c r="S17" s="2"/>
      <c r="T17" s="2"/>
    </row>
    <row r="18" spans="1:20" ht="13.2" customHeight="1" x14ac:dyDescent="0.25">
      <c r="A18" s="9" t="str">
        <f>VLOOKUP("&lt;Zeilentitel_4&gt;",Uebersetzungen!$B$3:$F$29,Uebersetzungen!B$2+1,FALSE)</f>
        <v>GemeindeTyp 1</v>
      </c>
      <c r="B18" s="9"/>
      <c r="C18" s="9"/>
      <c r="D18" s="71">
        <v>12.398999999999999</v>
      </c>
      <c r="E18" s="22"/>
      <c r="F18" s="22"/>
      <c r="G18" s="1"/>
      <c r="H18" s="1"/>
      <c r="I18" s="1"/>
      <c r="J18" s="1"/>
      <c r="K18" s="1"/>
      <c r="L18" s="1"/>
      <c r="M18" s="1"/>
      <c r="N18" s="2"/>
      <c r="O18" s="2"/>
      <c r="P18" s="2"/>
      <c r="Q18" s="2"/>
      <c r="R18" s="2"/>
      <c r="S18" s="2"/>
      <c r="T18" s="2"/>
    </row>
    <row r="19" spans="1:20" ht="13.2" customHeight="1" x14ac:dyDescent="0.25">
      <c r="A19" s="9" t="str">
        <f>VLOOKUP("&lt;Zeilentitel_5&gt;",Uebersetzungen!$B$3:$F$29,Uebersetzungen!B$2+1,FALSE)</f>
        <v>GemeindeTyp 2</v>
      </c>
      <c r="B19" s="9"/>
      <c r="C19" s="9"/>
      <c r="D19" s="71">
        <v>7.8120000000000003</v>
      </c>
      <c r="E19" s="22"/>
      <c r="F19" s="22"/>
      <c r="G19" s="1"/>
      <c r="H19" s="1"/>
      <c r="I19" s="1"/>
      <c r="J19" s="1"/>
      <c r="K19" s="1"/>
      <c r="L19" s="1"/>
      <c r="M19" s="1"/>
      <c r="N19" s="2"/>
      <c r="O19" s="2"/>
      <c r="P19" s="2"/>
      <c r="Q19" s="2"/>
      <c r="R19" s="2"/>
      <c r="S19" s="2"/>
      <c r="T19" s="2"/>
    </row>
    <row r="20" spans="1:20" ht="13.2" customHeight="1" x14ac:dyDescent="0.25">
      <c r="A20" s="9" t="str">
        <f>VLOOKUP("&lt;Zeilentitel_6&gt;",Uebersetzungen!$B$3:$F$29,Uebersetzungen!B$2+1,FALSE)</f>
        <v>GemeindeTyp 3</v>
      </c>
      <c r="B20" s="9"/>
      <c r="C20" s="9"/>
      <c r="D20" s="71">
        <v>3.593</v>
      </c>
      <c r="E20" s="22"/>
      <c r="F20" s="22"/>
      <c r="G20" s="1"/>
      <c r="H20" s="1"/>
      <c r="I20" s="1"/>
      <c r="J20" s="1"/>
      <c r="K20" s="1"/>
      <c r="L20" s="1"/>
      <c r="M20" s="1"/>
      <c r="N20" s="2"/>
      <c r="O20" s="2"/>
      <c r="P20" s="2"/>
      <c r="Q20" s="2"/>
      <c r="R20" s="2"/>
      <c r="S20" s="2"/>
      <c r="T20" s="2"/>
    </row>
    <row r="21" spans="1:20" ht="13.2" customHeight="1" x14ac:dyDescent="0.25">
      <c r="A21" s="9" t="str">
        <f>VLOOKUP("&lt;Zeilentitel_7&gt;",Uebersetzungen!$B$3:$F$29,Uebersetzungen!B$2+1,FALSE)</f>
        <v>GemeindeTyp 4</v>
      </c>
      <c r="B21" s="9"/>
      <c r="C21" s="9"/>
      <c r="D21" s="71">
        <v>13.712999999999999</v>
      </c>
      <c r="E21" s="22"/>
      <c r="F21" s="22"/>
      <c r="G21" s="1"/>
      <c r="H21" s="1"/>
      <c r="I21" s="1"/>
      <c r="J21" s="1"/>
      <c r="K21" s="1"/>
      <c r="L21" s="1"/>
      <c r="M21" s="1"/>
      <c r="N21" s="2"/>
      <c r="O21" s="2"/>
      <c r="P21" s="2"/>
      <c r="Q21" s="2"/>
      <c r="R21" s="2"/>
      <c r="S21" s="2"/>
      <c r="T21" s="2"/>
    </row>
    <row r="22" spans="1:20" ht="13.2" customHeight="1" x14ac:dyDescent="0.25">
      <c r="A22" s="9" t="str">
        <f>VLOOKUP("&lt;Zeilentitel_8&gt;",Uebersetzungen!$B$3:$F$29,Uebersetzungen!B$2+1,FALSE)</f>
        <v>GemeindeTyp 5</v>
      </c>
      <c r="B22" s="9"/>
      <c r="C22" s="9"/>
      <c r="D22" s="71">
        <v>9.5869999999999997</v>
      </c>
      <c r="E22" s="22"/>
      <c r="F22" s="22"/>
      <c r="G22" s="1"/>
      <c r="H22" s="1"/>
      <c r="I22" s="1"/>
      <c r="J22" s="1"/>
      <c r="K22" s="1"/>
      <c r="L22" s="1"/>
      <c r="M22" s="1"/>
      <c r="N22" s="2"/>
      <c r="O22" s="2"/>
      <c r="P22" s="2"/>
      <c r="Q22" s="2"/>
      <c r="R22" s="2"/>
      <c r="S22" s="2"/>
      <c r="T22" s="2"/>
    </row>
    <row r="23" spans="1:20" ht="13.2" customHeight="1" x14ac:dyDescent="0.25">
      <c r="A23" s="26" t="str">
        <f>VLOOKUP("&lt;Zeilentitel_3&gt;",Uebersetzungen!$B$3:$F$29,Uebersetzungen!B$2+1,FALSE)</f>
        <v>EGW</v>
      </c>
      <c r="B23" s="25"/>
      <c r="C23" s="25"/>
      <c r="D23" s="70">
        <v>52.896000000000001</v>
      </c>
      <c r="E23" s="21"/>
      <c r="F23" s="21"/>
      <c r="G23" s="1"/>
      <c r="H23" s="1"/>
      <c r="I23" s="1"/>
      <c r="J23" s="1"/>
      <c r="K23" s="1"/>
      <c r="L23" s="1"/>
      <c r="M23" s="1"/>
      <c r="N23" s="2"/>
      <c r="O23" s="2"/>
      <c r="P23" s="2"/>
      <c r="Q23" s="2"/>
      <c r="R23" s="2"/>
      <c r="S23" s="2"/>
      <c r="T23" s="2"/>
    </row>
    <row r="24" spans="1:20" ht="13.2" customHeight="1" x14ac:dyDescent="0.25">
      <c r="A24" s="9" t="str">
        <f>VLOOKUP("&lt;Zeilentitel_4&gt;",Uebersetzungen!$B$3:$F$29,Uebersetzungen!B$2+1,FALSE)</f>
        <v>GemeindeTyp 1</v>
      </c>
      <c r="B24" s="9"/>
      <c r="C24" s="9"/>
      <c r="D24" s="71">
        <v>16.783999999999999</v>
      </c>
      <c r="E24" s="22"/>
      <c r="F24" s="22"/>
      <c r="G24" s="1"/>
      <c r="H24" s="1"/>
      <c r="I24" s="1"/>
      <c r="J24" s="1"/>
      <c r="K24" s="1"/>
      <c r="L24" s="1"/>
      <c r="M24" s="1"/>
      <c r="N24" s="2"/>
      <c r="O24" s="2"/>
      <c r="P24" s="2"/>
      <c r="Q24" s="2"/>
      <c r="R24" s="2"/>
      <c r="S24" s="2"/>
      <c r="T24" s="2"/>
    </row>
    <row r="25" spans="1:20" ht="13.2" customHeight="1" x14ac:dyDescent="0.25">
      <c r="A25" s="9" t="str">
        <f>VLOOKUP("&lt;Zeilentitel_5&gt;",Uebersetzungen!$B$3:$F$29,Uebersetzungen!B$2+1,FALSE)</f>
        <v>GemeindeTyp 2</v>
      </c>
      <c r="B25" s="9"/>
      <c r="C25" s="9"/>
      <c r="D25" s="71">
        <v>10.733000000000001</v>
      </c>
      <c r="E25" s="22"/>
      <c r="F25" s="22"/>
      <c r="G25" s="1"/>
      <c r="H25" s="1"/>
      <c r="I25" s="1"/>
      <c r="J25" s="1"/>
      <c r="K25" s="1"/>
      <c r="L25" s="1"/>
      <c r="M25" s="1"/>
      <c r="N25" s="2"/>
      <c r="O25" s="2"/>
      <c r="P25" s="2"/>
      <c r="Q25" s="2"/>
      <c r="R25" s="2"/>
      <c r="S25" s="2"/>
      <c r="T25" s="2"/>
    </row>
    <row r="26" spans="1:20" ht="13.2" customHeight="1" x14ac:dyDescent="0.25">
      <c r="A26" s="9" t="str">
        <f>VLOOKUP("&lt;Zeilentitel_6&gt;",Uebersetzungen!$B$3:$F$29,Uebersetzungen!B$2+1,FALSE)</f>
        <v>GemeindeTyp 3</v>
      </c>
      <c r="B26" s="9"/>
      <c r="C26" s="9"/>
      <c r="D26" s="71">
        <v>5.5350000000000001</v>
      </c>
      <c r="E26" s="22"/>
      <c r="F26" s="22"/>
      <c r="G26" s="1"/>
      <c r="H26" s="1"/>
      <c r="I26" s="1"/>
      <c r="J26" s="1"/>
      <c r="K26" s="1"/>
      <c r="L26" s="1"/>
      <c r="M26" s="1"/>
      <c r="N26" s="2"/>
      <c r="O26" s="2"/>
      <c r="P26" s="2"/>
      <c r="Q26" s="2"/>
      <c r="R26" s="2"/>
      <c r="S26" s="2"/>
      <c r="T26" s="2"/>
    </row>
    <row r="27" spans="1:20" ht="13.2" customHeight="1" x14ac:dyDescent="0.25">
      <c r="A27" s="9" t="str">
        <f>VLOOKUP("&lt;Zeilentitel_7&gt;",Uebersetzungen!$B$3:$F$29,Uebersetzungen!B$2+1,FALSE)</f>
        <v>GemeindeTyp 4</v>
      </c>
      <c r="B27" s="9"/>
      <c r="C27" s="9"/>
      <c r="D27" s="71">
        <v>12.7</v>
      </c>
      <c r="E27" s="22"/>
      <c r="F27" s="22"/>
      <c r="G27" s="1"/>
      <c r="H27" s="1"/>
      <c r="I27" s="1"/>
      <c r="J27" s="1"/>
      <c r="K27" s="1"/>
      <c r="L27" s="1"/>
      <c r="M27" s="1"/>
      <c r="N27" s="2"/>
      <c r="O27" s="2"/>
      <c r="P27" s="2"/>
      <c r="Q27" s="2"/>
      <c r="R27" s="2"/>
      <c r="S27" s="2"/>
      <c r="T27" s="2"/>
    </row>
    <row r="28" spans="1:20" ht="13.2" customHeight="1" x14ac:dyDescent="0.25">
      <c r="A28" s="9" t="str">
        <f>VLOOKUP("&lt;Zeilentitel_8&gt;",Uebersetzungen!$B$3:$F$29,Uebersetzungen!B$2+1,FALSE)</f>
        <v>GemeindeTyp 5</v>
      </c>
      <c r="B28" s="9"/>
      <c r="C28" s="9"/>
      <c r="D28" s="71">
        <v>7.1440000000000001</v>
      </c>
      <c r="E28" s="22"/>
      <c r="F28" s="22"/>
      <c r="G28" s="1"/>
      <c r="H28" s="1"/>
      <c r="I28" s="1"/>
      <c r="J28" s="1"/>
      <c r="K28" s="1"/>
      <c r="L28" s="1"/>
      <c r="M28" s="1"/>
      <c r="N28" s="2"/>
      <c r="O28" s="2"/>
      <c r="P28" s="2"/>
      <c r="Q28" s="2"/>
      <c r="R28" s="2"/>
      <c r="S28" s="2"/>
      <c r="T28" s="2"/>
    </row>
    <row r="29" spans="1:20" ht="26.1" customHeight="1" x14ac:dyDescent="0.25">
      <c r="A29" s="81" t="str">
        <f>VLOOKUP("&lt;T5_Bemerkung&gt;",Uebersetzungen!$B$3:$F$29,Uebersetzungen!B$2+1,FALSE)</f>
        <v>* Bei der Berechnung des Gesamtindex werden die einzelnen Zellen aggregiert. Dabei werden sie anhand ihres Anteils am Transaktionsvolumen aus dem Vorjahr gewichtet.</v>
      </c>
      <c r="B29" s="81"/>
      <c r="C29" s="81"/>
      <c r="D29" s="81"/>
      <c r="E29" s="15"/>
      <c r="F29" s="15"/>
      <c r="G29" s="15"/>
      <c r="H29" s="15"/>
      <c r="I29" s="1"/>
      <c r="J29" s="1"/>
      <c r="K29" s="1"/>
      <c r="L29" s="1"/>
      <c r="M29" s="1"/>
      <c r="N29" s="2"/>
      <c r="O29" s="2"/>
      <c r="P29" s="2"/>
      <c r="Q29" s="2"/>
      <c r="R29" s="2"/>
      <c r="S29" s="2"/>
      <c r="T29" s="2"/>
    </row>
    <row r="30" spans="1:20" ht="13.2" customHeight="1" x14ac:dyDescent="0.25">
      <c r="A30" s="24"/>
      <c r="B30" s="24"/>
      <c r="C30" s="24"/>
      <c r="D30" s="24"/>
      <c r="E30" s="15"/>
      <c r="F30" s="15"/>
      <c r="G30" s="15"/>
      <c r="H30" s="15"/>
      <c r="I30" s="1"/>
      <c r="J30" s="1"/>
      <c r="K30" s="1"/>
      <c r="L30" s="1"/>
      <c r="M30" s="1"/>
      <c r="N30" s="2"/>
      <c r="O30" s="2"/>
      <c r="P30" s="2"/>
      <c r="Q30" s="2"/>
      <c r="R30" s="2"/>
      <c r="S30" s="2"/>
      <c r="T30" s="2"/>
    </row>
    <row r="31" spans="1:20" ht="13.2" customHeight="1" x14ac:dyDescent="0.25">
      <c r="A31" s="79" t="str">
        <f>VLOOKUP("&lt;Legende_1&gt;",Uebersetzungen!$B$3:$F$29,Uebersetzungen!B$2+1,FALSE)</f>
        <v>Legende:</v>
      </c>
      <c r="B31" s="79"/>
      <c r="C31" s="79"/>
      <c r="D31" s="79"/>
      <c r="E31" s="29"/>
      <c r="F31" s="15"/>
      <c r="G31" s="15"/>
      <c r="H31" s="15"/>
      <c r="I31" s="1"/>
      <c r="J31" s="1"/>
      <c r="K31" s="1"/>
      <c r="L31" s="1"/>
      <c r="M31" s="1"/>
      <c r="N31" s="2"/>
      <c r="O31" s="2"/>
      <c r="P31" s="2"/>
      <c r="Q31" s="2"/>
      <c r="R31" s="2"/>
      <c r="S31" s="2"/>
      <c r="T31" s="2"/>
    </row>
    <row r="32" spans="1:20" ht="13.2" customHeight="1" x14ac:dyDescent="0.25">
      <c r="A32" s="82" t="str">
        <f>VLOOKUP("&lt;Legende_2&gt;",Uebersetzungen!$B$3:$F$29,Uebersetzungen!B$2+1,FALSE)</f>
        <v>Total - Wohneigentum (EFH und EGW)</v>
      </c>
      <c r="B32" s="82"/>
      <c r="C32" s="82"/>
      <c r="D32" s="82"/>
      <c r="E32" s="22"/>
      <c r="F32" s="11"/>
      <c r="G32" s="11"/>
      <c r="H32" s="11"/>
      <c r="I32" s="11"/>
      <c r="J32" s="1"/>
      <c r="K32" s="1"/>
      <c r="L32" s="1"/>
      <c r="M32" s="1"/>
      <c r="N32" s="2"/>
      <c r="O32" s="2"/>
      <c r="P32" s="2"/>
      <c r="Q32" s="2"/>
      <c r="R32" s="2"/>
      <c r="S32" s="2"/>
      <c r="T32" s="2"/>
    </row>
    <row r="33" spans="1:20" ht="13.2" customHeight="1" x14ac:dyDescent="0.25">
      <c r="A33" s="82" t="str">
        <f>VLOOKUP("&lt;Legende_3&gt;",Uebersetzungen!$B$3:$F$29,Uebersetzungen!B$2+1,FALSE)</f>
        <v>EFH - Einfamilienhäuser</v>
      </c>
      <c r="B33" s="82"/>
      <c r="C33" s="82"/>
      <c r="D33" s="82"/>
      <c r="E33" s="22"/>
      <c r="F33" s="11"/>
      <c r="G33" s="11"/>
      <c r="H33" s="11"/>
      <c r="I33" s="12"/>
      <c r="J33" s="1"/>
      <c r="K33" s="1"/>
      <c r="L33" s="1"/>
      <c r="M33" s="1"/>
      <c r="N33" s="2"/>
      <c r="O33" s="2"/>
      <c r="P33" s="2"/>
      <c r="Q33" s="2"/>
      <c r="R33" s="2"/>
      <c r="S33" s="2"/>
      <c r="T33" s="2"/>
    </row>
    <row r="34" spans="1:20" ht="13.2" customHeight="1" x14ac:dyDescent="0.25">
      <c r="A34" s="82" t="str">
        <f>VLOOKUP("&lt;Legende_4&gt;",Uebersetzungen!$B$3:$F$29,Uebersetzungen!B$2+1,FALSE)</f>
        <v xml:space="preserve">EGW - Eigentumswohnungen </v>
      </c>
      <c r="B34" s="82"/>
      <c r="C34" s="82"/>
      <c r="D34" s="82"/>
      <c r="E34" s="22"/>
      <c r="F34" s="11"/>
      <c r="G34" s="11"/>
      <c r="H34" s="11"/>
      <c r="I34" s="12"/>
      <c r="J34" s="1"/>
      <c r="K34" s="1"/>
      <c r="L34" s="1"/>
      <c r="M34" s="1"/>
      <c r="N34" s="2"/>
      <c r="O34" s="2"/>
      <c r="P34" s="2"/>
      <c r="Q34" s="2"/>
      <c r="R34" s="2"/>
      <c r="S34" s="2"/>
      <c r="T34" s="2"/>
    </row>
    <row r="35" spans="1:20" ht="13.2" customHeight="1" x14ac:dyDescent="0.25">
      <c r="A35" s="82" t="str">
        <f>VLOOKUP("&lt;Legende_5&gt;",Uebersetzungen!$B$3:$F$29,Uebersetzungen!B$2+1,FALSE)</f>
        <v>GemeindeTyp 1 - Städtische Gemeinde einer grossen Agglomeration</v>
      </c>
      <c r="B35" s="82"/>
      <c r="C35" s="82"/>
      <c r="D35" s="82"/>
      <c r="E35" s="22"/>
      <c r="F35" s="11"/>
      <c r="G35" s="11"/>
      <c r="H35" s="11"/>
      <c r="I35" s="12"/>
      <c r="J35" s="1"/>
      <c r="K35" s="1"/>
      <c r="L35" s="1"/>
      <c r="M35" s="1"/>
      <c r="N35" s="2"/>
      <c r="O35" s="2"/>
      <c r="P35" s="2"/>
      <c r="Q35" s="2"/>
      <c r="R35" s="2"/>
      <c r="S35" s="2"/>
      <c r="T35" s="2"/>
    </row>
    <row r="36" spans="1:20" ht="13.2" customHeight="1" x14ac:dyDescent="0.25">
      <c r="A36" s="82" t="str">
        <f>VLOOKUP("&lt;Legende_6&gt;",Uebersetzungen!$B$3:$F$29,Uebersetzungen!B$2+1,FALSE)</f>
        <v>GemeindeTyp 2 - Städtische Gemeinde einer mittelgrossen Agglomeration</v>
      </c>
      <c r="B36" s="82"/>
      <c r="C36" s="82"/>
      <c r="D36" s="82"/>
      <c r="E36" s="22"/>
      <c r="F36" s="11"/>
      <c r="G36" s="11"/>
      <c r="H36" s="11"/>
      <c r="I36" s="12"/>
      <c r="J36" s="1"/>
      <c r="K36" s="1"/>
      <c r="L36" s="1"/>
      <c r="M36" s="1"/>
      <c r="N36" s="2"/>
      <c r="O36" s="2"/>
      <c r="P36" s="2"/>
      <c r="Q36" s="2"/>
      <c r="R36" s="2"/>
      <c r="S36" s="2"/>
      <c r="T36" s="2"/>
    </row>
    <row r="37" spans="1:20" ht="13.2" customHeight="1" x14ac:dyDescent="0.25">
      <c r="A37" s="82" t="str">
        <f>VLOOKUP("&lt;Legende_7&gt;",Uebersetzungen!$B$3:$F$29,Uebersetzungen!B$2+1,FALSE)</f>
        <v>GemeindeTyp 3 - Städtische Gemeinde einer kleinen oder ausserhalb einer Agglomeration</v>
      </c>
      <c r="B37" s="82"/>
      <c r="C37" s="82"/>
      <c r="D37" s="82"/>
      <c r="E37" s="22"/>
      <c r="F37" s="11"/>
      <c r="G37" s="11"/>
      <c r="H37" s="11"/>
      <c r="I37" s="12"/>
      <c r="J37" s="1"/>
      <c r="K37" s="1"/>
      <c r="L37" s="1"/>
      <c r="M37" s="1"/>
      <c r="N37" s="2"/>
      <c r="O37" s="2"/>
      <c r="P37" s="2"/>
      <c r="Q37" s="2"/>
      <c r="R37" s="2"/>
      <c r="S37" s="2"/>
      <c r="T37" s="2"/>
    </row>
    <row r="38" spans="1:20" ht="13.2" customHeight="1" x14ac:dyDescent="0.25">
      <c r="A38" s="82" t="str">
        <f>VLOOKUP("&lt;Legende_8&gt;",Uebersetzungen!$B$3:$F$29,Uebersetzungen!B$2+1,FALSE)</f>
        <v xml:space="preserve">GemeindeTyp 4 - Intermediäre Gemeinde </v>
      </c>
      <c r="B38" s="82"/>
      <c r="C38" s="82"/>
      <c r="D38" s="82"/>
      <c r="E38" s="22"/>
      <c r="F38" s="11"/>
      <c r="G38" s="11"/>
      <c r="H38" s="11"/>
      <c r="I38" s="12"/>
      <c r="J38" s="1"/>
      <c r="K38" s="1"/>
      <c r="L38" s="1"/>
      <c r="M38" s="1"/>
      <c r="N38" s="2"/>
      <c r="O38" s="2"/>
      <c r="P38" s="2"/>
      <c r="Q38" s="2"/>
      <c r="R38" s="2"/>
      <c r="S38" s="2"/>
      <c r="T38" s="2"/>
    </row>
    <row r="39" spans="1:20" ht="13.2" customHeight="1" x14ac:dyDescent="0.25">
      <c r="A39" s="82" t="str">
        <f>VLOOKUP("&lt;Legende_9&gt;",Uebersetzungen!$B$3:$F$29,Uebersetzungen!B$2+1,FALSE)</f>
        <v>GemeindeTyp 5 - Ländliche Gemeinde</v>
      </c>
      <c r="B39" s="82"/>
      <c r="C39" s="82"/>
      <c r="D39" s="82"/>
      <c r="E39" s="22"/>
      <c r="F39" s="11"/>
      <c r="G39" s="11"/>
      <c r="H39" s="11"/>
      <c r="I39" s="12"/>
      <c r="J39" s="1"/>
      <c r="K39" s="1"/>
      <c r="L39" s="1"/>
      <c r="M39" s="1"/>
      <c r="N39" s="2"/>
      <c r="O39" s="2"/>
      <c r="P39" s="2"/>
      <c r="Q39" s="2"/>
      <c r="R39" s="2"/>
      <c r="S39" s="2"/>
      <c r="T39" s="2"/>
    </row>
    <row r="40" spans="1:20" ht="13.2" customHeight="1" x14ac:dyDescent="0.25">
      <c r="A40" s="4"/>
      <c r="B40" s="4"/>
      <c r="C40" s="31"/>
      <c r="D40" s="4"/>
      <c r="E40" s="11"/>
      <c r="F40" s="11"/>
      <c r="G40" s="11"/>
      <c r="H40" s="11"/>
      <c r="I40" s="12"/>
      <c r="J40" s="1"/>
      <c r="K40" s="1"/>
      <c r="L40" s="1"/>
      <c r="M40" s="1"/>
      <c r="N40" s="2"/>
      <c r="O40" s="2"/>
      <c r="P40" s="2"/>
      <c r="Q40" s="2"/>
      <c r="R40" s="2"/>
      <c r="S40" s="2"/>
      <c r="T40" s="2"/>
    </row>
    <row r="41" spans="1:20" ht="13.2" customHeight="1" x14ac:dyDescent="0.25">
      <c r="A41" s="84" t="str">
        <f>VLOOKUP("&lt;Quelle&gt;",Uebersetzungen!$B$3:$F$29,Uebersetzungen!B$2+1,FALSE)</f>
        <v>Quelle: BFS - Schweizerischer Wohnimmobilienpreisindex, IMPI</v>
      </c>
      <c r="B41" s="84"/>
      <c r="C41" s="84"/>
      <c r="D41" s="84"/>
      <c r="E41" s="16"/>
      <c r="F41" s="16"/>
      <c r="G41" s="16"/>
      <c r="H41" s="3"/>
      <c r="I41" s="1"/>
      <c r="J41" s="1"/>
      <c r="K41" s="1"/>
      <c r="L41" s="1"/>
      <c r="M41" s="1"/>
      <c r="N41" s="2"/>
      <c r="O41" s="2"/>
      <c r="P41" s="2"/>
      <c r="Q41" s="2"/>
      <c r="R41" s="2"/>
      <c r="S41" s="2"/>
      <c r="T41" s="2"/>
    </row>
    <row r="42" spans="1:20" ht="13.2" customHeight="1" x14ac:dyDescent="0.25">
      <c r="A42" s="84" t="str">
        <f>VLOOKUP("&lt;CopyRight&gt;",Uebersetzungen!$B$3:$F$29,Uebersetzungen!B$2+1,FALSE)</f>
        <v>© BFS 2022</v>
      </c>
      <c r="B42" s="84"/>
      <c r="C42" s="84"/>
      <c r="D42" s="84"/>
      <c r="E42" s="17"/>
      <c r="F42" s="17"/>
      <c r="G42" s="17"/>
      <c r="H42" s="17"/>
      <c r="I42" s="1"/>
      <c r="J42" s="1"/>
      <c r="K42" s="1"/>
      <c r="L42" s="1"/>
      <c r="M42" s="1"/>
      <c r="N42" s="2"/>
      <c r="O42" s="2"/>
      <c r="P42" s="2"/>
      <c r="Q42" s="2"/>
      <c r="R42" s="2"/>
      <c r="S42" s="2"/>
      <c r="T42" s="2"/>
    </row>
    <row r="43" spans="1:20" ht="14.25" customHeight="1" x14ac:dyDescent="0.25">
      <c r="A43" s="80" t="str">
        <f>VLOOKUP("&lt;Auskunft&gt;",Uebersetzungen!$B$3:$F$29,Uebersetzungen!B$2+1,FALSE)</f>
        <v>Auskunft: Bundesamt für Statistik (BFS), IMPI@bfs.admin.ch, Tel. +41 58 463 60 69</v>
      </c>
      <c r="B43" s="80"/>
      <c r="C43" s="80"/>
      <c r="D43" s="80"/>
      <c r="E43" s="23"/>
      <c r="F43" s="23"/>
      <c r="G43" s="16"/>
      <c r="H43" s="16"/>
      <c r="I43" s="1"/>
      <c r="J43" s="1"/>
      <c r="K43" s="1"/>
      <c r="L43" s="1"/>
      <c r="M43" s="1"/>
      <c r="N43" s="2"/>
      <c r="O43" s="2"/>
      <c r="P43" s="2"/>
      <c r="Q43" s="2"/>
      <c r="R43" s="2"/>
      <c r="S43" s="2"/>
      <c r="T43" s="2"/>
    </row>
    <row r="44" spans="1:20" x14ac:dyDescent="0.25">
      <c r="A44" s="1"/>
      <c r="B44" s="1"/>
      <c r="C44" s="1"/>
      <c r="D44" s="1"/>
      <c r="E44" s="19"/>
      <c r="F44" s="19"/>
      <c r="G44" s="1"/>
      <c r="H44" s="1"/>
      <c r="I44" s="1"/>
      <c r="J44" s="1"/>
      <c r="K44" s="1"/>
      <c r="L44" s="1"/>
      <c r="M44" s="1"/>
      <c r="N44" s="2"/>
      <c r="O44" s="2"/>
      <c r="P44" s="2"/>
      <c r="Q44" s="2"/>
      <c r="R44" s="2"/>
      <c r="S44" s="2"/>
      <c r="T44" s="2"/>
    </row>
    <row r="45" spans="1:20" x14ac:dyDescent="0.25">
      <c r="A45" s="1"/>
      <c r="B45" s="1"/>
      <c r="C45" s="1"/>
      <c r="D45" s="1"/>
      <c r="E45" s="19"/>
      <c r="F45" s="19"/>
      <c r="G45" s="1"/>
      <c r="H45" s="1"/>
      <c r="I45" s="1"/>
      <c r="J45" s="1"/>
      <c r="K45" s="1"/>
      <c r="L45" s="1"/>
      <c r="M45" s="1"/>
      <c r="N45" s="2"/>
      <c r="O45" s="2"/>
      <c r="P45" s="2"/>
      <c r="Q45" s="2"/>
      <c r="R45" s="2"/>
      <c r="S45" s="2"/>
      <c r="T45" s="2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2"/>
      <c r="O46" s="2"/>
      <c r="P46" s="2"/>
      <c r="Q46" s="2"/>
      <c r="R46" s="2"/>
      <c r="S46" s="2"/>
      <c r="T46" s="2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2"/>
      <c r="O47" s="2"/>
      <c r="P47" s="2"/>
      <c r="Q47" s="2"/>
      <c r="R47" s="2"/>
      <c r="S47" s="2"/>
      <c r="T47" s="2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2"/>
      <c r="O48" s="2"/>
      <c r="P48" s="2"/>
      <c r="Q48" s="2"/>
      <c r="R48" s="2"/>
      <c r="S48" s="2"/>
      <c r="T48" s="2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"/>
      <c r="O49" s="2"/>
      <c r="P49" s="2"/>
      <c r="Q49" s="2"/>
      <c r="R49" s="2"/>
      <c r="S49" s="2"/>
      <c r="T49" s="2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"/>
      <c r="O50" s="2"/>
      <c r="P50" s="2"/>
      <c r="Q50" s="2"/>
      <c r="R50" s="2"/>
      <c r="S50" s="2"/>
      <c r="T50" s="2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2"/>
      <c r="O51" s="2"/>
      <c r="P51" s="2"/>
      <c r="Q51" s="2"/>
      <c r="R51" s="2"/>
      <c r="S51" s="2"/>
      <c r="T51" s="2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2"/>
      <c r="O52" s="2"/>
      <c r="P52" s="2"/>
      <c r="Q52" s="2"/>
      <c r="R52" s="2"/>
      <c r="S52" s="2"/>
      <c r="T52" s="2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"/>
      <c r="O53" s="2"/>
      <c r="P53" s="2"/>
      <c r="Q53" s="2"/>
      <c r="R53" s="2"/>
      <c r="S53" s="2"/>
      <c r="T53" s="2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2"/>
      <c r="O54" s="2"/>
      <c r="P54" s="2"/>
      <c r="Q54" s="2"/>
      <c r="R54" s="2"/>
      <c r="S54" s="2"/>
      <c r="T54" s="2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2"/>
      <c r="O55" s="2"/>
      <c r="P55" s="2"/>
      <c r="Q55" s="2"/>
      <c r="R55" s="2"/>
      <c r="S55" s="2"/>
      <c r="T55" s="2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2"/>
      <c r="O56" s="2"/>
      <c r="P56" s="2"/>
      <c r="Q56" s="2"/>
      <c r="R56" s="2"/>
      <c r="S56" s="2"/>
      <c r="T56" s="2"/>
    </row>
    <row r="57" spans="1:2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</sheetData>
  <sheetProtection algorithmName="SHA-512" hashValue="nge/BRxcor4uSfN9anXaCkdhJfoqbEk/ky/xRHTKIowc5mMHVWw6J0cV+qrN865nt7YMVjp6paGIR6wJdf2DYQ==" saltValue="/HyrdTcbVv4Qa5z62o+sIw==" spinCount="100000" sheet="1" objects="1" scenarios="1"/>
  <mergeCells count="16">
    <mergeCell ref="A8:C8"/>
    <mergeCell ref="A1:B1"/>
    <mergeCell ref="A31:D31"/>
    <mergeCell ref="A43:D43"/>
    <mergeCell ref="A29:D29"/>
    <mergeCell ref="A32:D32"/>
    <mergeCell ref="A38:D38"/>
    <mergeCell ref="A39:D39"/>
    <mergeCell ref="A33:D33"/>
    <mergeCell ref="A34:D34"/>
    <mergeCell ref="A35:D35"/>
    <mergeCell ref="A36:D36"/>
    <mergeCell ref="A37:D37"/>
    <mergeCell ref="A9:C9"/>
    <mergeCell ref="A41:D41"/>
    <mergeCell ref="A42:D42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822960</xdr:colOff>
                    <xdr:row>0</xdr:row>
                    <xdr:rowOff>144780</xdr:rowOff>
                  </from>
                  <to>
                    <xdr:col>1</xdr:col>
                    <xdr:colOff>388620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0</xdr:col>
                    <xdr:colOff>822960</xdr:colOff>
                    <xdr:row>1</xdr:row>
                    <xdr:rowOff>137160</xdr:rowOff>
                  </from>
                  <to>
                    <xdr:col>1</xdr:col>
                    <xdr:colOff>388620</xdr:colOff>
                    <xdr:row>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Option Button 3">
              <controlPr defaultSize="0" autoFill="0" autoLine="0" autoPict="0">
                <anchor moveWithCells="1">
                  <from>
                    <xdr:col>0</xdr:col>
                    <xdr:colOff>822960</xdr:colOff>
                    <xdr:row>2</xdr:row>
                    <xdr:rowOff>137160</xdr:rowOff>
                  </from>
                  <to>
                    <xdr:col>1</xdr:col>
                    <xdr:colOff>388620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Option Button 4">
              <controlPr defaultSize="0" autoFill="0" autoLine="0" autoPict="0">
                <anchor moveWithCells="1">
                  <from>
                    <xdr:col>0</xdr:col>
                    <xdr:colOff>822960</xdr:colOff>
                    <xdr:row>3</xdr:row>
                    <xdr:rowOff>114300</xdr:rowOff>
                  </from>
                  <to>
                    <xdr:col>1</xdr:col>
                    <xdr:colOff>388620</xdr:colOff>
                    <xdr:row>4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I61"/>
  <sheetViews>
    <sheetView workbookViewId="0">
      <selection activeCell="C7" sqref="C7"/>
    </sheetView>
  </sheetViews>
  <sheetFormatPr baseColWidth="10" defaultColWidth="11" defaultRowHeight="13.2" x14ac:dyDescent="0.25"/>
  <cols>
    <col min="1" max="1" width="7.59765625" style="6" customWidth="1"/>
    <col min="2" max="2" width="15.69921875" style="6" customWidth="1"/>
    <col min="3" max="3" width="28.69921875" style="6" customWidth="1"/>
    <col min="4" max="5" width="28.19921875" style="6" customWidth="1"/>
    <col min="6" max="6" width="28" style="6" customWidth="1"/>
    <col min="7" max="16384" width="11" style="6"/>
  </cols>
  <sheetData>
    <row r="1" spans="1:7" x14ac:dyDescent="0.25">
      <c r="A1" s="48" t="s">
        <v>47</v>
      </c>
      <c r="B1" s="50" t="s">
        <v>46</v>
      </c>
      <c r="C1" s="49" t="s">
        <v>9</v>
      </c>
      <c r="D1" s="59" t="s">
        <v>10</v>
      </c>
      <c r="E1" s="68" t="s">
        <v>18</v>
      </c>
      <c r="F1" s="57" t="s">
        <v>26</v>
      </c>
      <c r="G1" s="33"/>
    </row>
    <row r="2" spans="1:7" ht="39" hidden="1" customHeight="1" x14ac:dyDescent="0.25">
      <c r="A2" s="34" t="s">
        <v>116</v>
      </c>
      <c r="B2" s="75">
        <v>1</v>
      </c>
      <c r="C2" s="36"/>
      <c r="D2" s="51"/>
      <c r="E2" s="36"/>
      <c r="F2" s="61"/>
      <c r="G2" s="33"/>
    </row>
    <row r="3" spans="1:7" x14ac:dyDescent="0.25">
      <c r="A3" s="34" t="s">
        <v>121</v>
      </c>
      <c r="B3" s="6" t="s">
        <v>100</v>
      </c>
      <c r="C3" s="38" t="s">
        <v>123</v>
      </c>
      <c r="D3" s="55" t="s">
        <v>124</v>
      </c>
      <c r="E3" s="38" t="s">
        <v>125</v>
      </c>
      <c r="F3" s="65" t="s">
        <v>126</v>
      </c>
      <c r="G3" s="33"/>
    </row>
    <row r="4" spans="1:7" x14ac:dyDescent="0.25">
      <c r="A4" s="34"/>
      <c r="B4" s="6" t="s">
        <v>101</v>
      </c>
      <c r="C4" s="42" t="s">
        <v>40</v>
      </c>
      <c r="D4" s="54" t="s">
        <v>36</v>
      </c>
      <c r="E4" s="42" t="s">
        <v>37</v>
      </c>
      <c r="F4" s="62" t="s">
        <v>38</v>
      </c>
      <c r="G4" s="33"/>
    </row>
    <row r="5" spans="1:7" x14ac:dyDescent="0.25">
      <c r="A5" s="34"/>
      <c r="B5" s="6" t="s">
        <v>102</v>
      </c>
      <c r="C5" s="72" t="s">
        <v>113</v>
      </c>
      <c r="D5" s="73" t="s">
        <v>114</v>
      </c>
      <c r="E5" s="72" t="s">
        <v>115</v>
      </c>
      <c r="F5" s="74" t="s">
        <v>112</v>
      </c>
      <c r="G5" s="33"/>
    </row>
    <row r="6" spans="1:7" ht="26.4" x14ac:dyDescent="0.25">
      <c r="A6" s="34"/>
      <c r="B6" s="6" t="s">
        <v>103</v>
      </c>
      <c r="C6" s="37" t="s">
        <v>127</v>
      </c>
      <c r="D6" s="53" t="s">
        <v>128</v>
      </c>
      <c r="E6" s="37" t="s">
        <v>129</v>
      </c>
      <c r="F6" s="63" t="s">
        <v>130</v>
      </c>
      <c r="G6" s="33"/>
    </row>
    <row r="7" spans="1:7" ht="79.2" x14ac:dyDescent="0.25">
      <c r="A7" s="34"/>
      <c r="B7" s="6" t="s">
        <v>104</v>
      </c>
      <c r="C7" s="72" t="s">
        <v>117</v>
      </c>
      <c r="D7" s="73" t="s">
        <v>118</v>
      </c>
      <c r="E7" s="72" t="s">
        <v>119</v>
      </c>
      <c r="F7" s="74" t="s">
        <v>120</v>
      </c>
      <c r="G7" s="33"/>
    </row>
    <row r="8" spans="1:7" ht="38.25" customHeight="1" x14ac:dyDescent="0.25">
      <c r="A8" s="33"/>
      <c r="B8" s="33"/>
      <c r="C8" s="36"/>
      <c r="D8" s="60"/>
      <c r="E8" s="69"/>
      <c r="F8" s="64"/>
      <c r="G8" s="33"/>
    </row>
    <row r="9" spans="1:7" x14ac:dyDescent="0.25">
      <c r="A9" s="34" t="s">
        <v>122</v>
      </c>
      <c r="B9" s="6" t="s">
        <v>80</v>
      </c>
      <c r="C9" s="40" t="s">
        <v>8</v>
      </c>
      <c r="D9" s="54" t="s">
        <v>8</v>
      </c>
      <c r="E9" s="39" t="s">
        <v>19</v>
      </c>
      <c r="F9" s="62" t="s">
        <v>0</v>
      </c>
      <c r="G9" s="33"/>
    </row>
    <row r="10" spans="1:7" x14ac:dyDescent="0.25">
      <c r="A10" s="33"/>
      <c r="B10" s="6" t="s">
        <v>81</v>
      </c>
      <c r="C10" s="40" t="s">
        <v>1</v>
      </c>
      <c r="D10" s="54" t="s">
        <v>11</v>
      </c>
      <c r="E10" s="39" t="s">
        <v>25</v>
      </c>
      <c r="F10" s="62" t="s">
        <v>27</v>
      </c>
      <c r="G10" s="33"/>
    </row>
    <row r="11" spans="1:7" x14ac:dyDescent="0.25">
      <c r="A11" s="33"/>
      <c r="B11" s="6" t="s">
        <v>82</v>
      </c>
      <c r="C11" s="40" t="s">
        <v>7</v>
      </c>
      <c r="D11" s="52" t="s">
        <v>34</v>
      </c>
      <c r="E11" s="39" t="s">
        <v>12</v>
      </c>
      <c r="F11" s="62" t="s">
        <v>28</v>
      </c>
      <c r="G11" s="33"/>
    </row>
    <row r="12" spans="1:7" x14ac:dyDescent="0.25">
      <c r="A12" s="33"/>
      <c r="B12" s="6" t="s">
        <v>83</v>
      </c>
      <c r="C12" s="40" t="s">
        <v>2</v>
      </c>
      <c r="D12" s="54" t="s">
        <v>13</v>
      </c>
      <c r="E12" s="39" t="s">
        <v>20</v>
      </c>
      <c r="F12" s="62" t="s">
        <v>29</v>
      </c>
      <c r="G12" s="33"/>
    </row>
    <row r="13" spans="1:7" x14ac:dyDescent="0.25">
      <c r="A13" s="33"/>
      <c r="B13" s="6" t="s">
        <v>84</v>
      </c>
      <c r="C13" s="40" t="s">
        <v>3</v>
      </c>
      <c r="D13" s="54" t="s">
        <v>14</v>
      </c>
      <c r="E13" s="39" t="s">
        <v>21</v>
      </c>
      <c r="F13" s="62" t="s">
        <v>30</v>
      </c>
      <c r="G13" s="33"/>
    </row>
    <row r="14" spans="1:7" x14ac:dyDescent="0.25">
      <c r="A14" s="33"/>
      <c r="B14" s="6" t="s">
        <v>85</v>
      </c>
      <c r="C14" s="40" t="s">
        <v>4</v>
      </c>
      <c r="D14" s="54" t="s">
        <v>15</v>
      </c>
      <c r="E14" s="39" t="s">
        <v>22</v>
      </c>
      <c r="F14" s="62" t="s">
        <v>31</v>
      </c>
      <c r="G14" s="33"/>
    </row>
    <row r="15" spans="1:7" x14ac:dyDescent="0.25">
      <c r="A15" s="33"/>
      <c r="B15" s="6" t="s">
        <v>86</v>
      </c>
      <c r="C15" s="40" t="s">
        <v>5</v>
      </c>
      <c r="D15" s="54" t="s">
        <v>16</v>
      </c>
      <c r="E15" s="39" t="s">
        <v>23</v>
      </c>
      <c r="F15" s="62" t="s">
        <v>32</v>
      </c>
      <c r="G15" s="33"/>
    </row>
    <row r="16" spans="1:7" x14ac:dyDescent="0.25">
      <c r="A16" s="33"/>
      <c r="B16" s="6" t="s">
        <v>87</v>
      </c>
      <c r="C16" s="40" t="s">
        <v>6</v>
      </c>
      <c r="D16" s="54" t="s">
        <v>17</v>
      </c>
      <c r="E16" s="39" t="s">
        <v>24</v>
      </c>
      <c r="F16" s="62" t="s">
        <v>33</v>
      </c>
      <c r="G16" s="33"/>
    </row>
    <row r="17" spans="1:9" x14ac:dyDescent="0.25">
      <c r="A17" s="33"/>
      <c r="B17" s="33"/>
      <c r="C17" s="41"/>
      <c r="D17" s="51"/>
      <c r="E17" s="36"/>
      <c r="F17" s="64"/>
      <c r="G17" s="33"/>
    </row>
    <row r="18" spans="1:9" x14ac:dyDescent="0.25">
      <c r="A18" s="33"/>
      <c r="B18" s="6" t="s">
        <v>88</v>
      </c>
      <c r="C18" s="38" t="s">
        <v>35</v>
      </c>
      <c r="D18" s="54" t="s">
        <v>109</v>
      </c>
      <c r="E18" s="39" t="s">
        <v>110</v>
      </c>
      <c r="F18" s="66" t="s">
        <v>111</v>
      </c>
      <c r="G18" s="32"/>
    </row>
    <row r="19" spans="1:9" x14ac:dyDescent="0.25">
      <c r="A19" s="33"/>
      <c r="B19" s="6" t="s">
        <v>89</v>
      </c>
      <c r="C19" s="42" t="s">
        <v>48</v>
      </c>
      <c r="D19" s="54" t="s">
        <v>56</v>
      </c>
      <c r="E19" s="39" t="s">
        <v>64</v>
      </c>
      <c r="F19" s="62" t="s">
        <v>72</v>
      </c>
      <c r="G19" s="32"/>
      <c r="I19" s="7"/>
    </row>
    <row r="20" spans="1:9" x14ac:dyDescent="0.25">
      <c r="A20" s="33"/>
      <c r="B20" s="6" t="s">
        <v>90</v>
      </c>
      <c r="C20" s="42" t="s">
        <v>49</v>
      </c>
      <c r="D20" s="54" t="s">
        <v>57</v>
      </c>
      <c r="E20" s="39" t="s">
        <v>65</v>
      </c>
      <c r="F20" s="62" t="s">
        <v>73</v>
      </c>
      <c r="G20" s="32"/>
      <c r="I20" s="7"/>
    </row>
    <row r="21" spans="1:9" ht="14.25" customHeight="1" x14ac:dyDescent="0.25">
      <c r="A21" s="33"/>
      <c r="B21" s="6" t="s">
        <v>91</v>
      </c>
      <c r="C21" s="42" t="s">
        <v>50</v>
      </c>
      <c r="D21" s="52" t="s">
        <v>58</v>
      </c>
      <c r="E21" s="39" t="s">
        <v>66</v>
      </c>
      <c r="F21" s="62" t="s">
        <v>74</v>
      </c>
      <c r="G21" s="32"/>
      <c r="I21" s="7"/>
    </row>
    <row r="22" spans="1:9" x14ac:dyDescent="0.25">
      <c r="A22" s="33"/>
      <c r="B22" s="6" t="s">
        <v>92</v>
      </c>
      <c r="C22" s="42" t="s">
        <v>51</v>
      </c>
      <c r="D22" s="54" t="s">
        <v>59</v>
      </c>
      <c r="E22" s="39" t="s">
        <v>67</v>
      </c>
      <c r="F22" s="62" t="s">
        <v>75</v>
      </c>
      <c r="G22" s="32"/>
      <c r="I22" s="7"/>
    </row>
    <row r="23" spans="1:9" ht="14.25" customHeight="1" x14ac:dyDescent="0.25">
      <c r="A23" s="33"/>
      <c r="B23" s="6" t="s">
        <v>93</v>
      </c>
      <c r="C23" s="42" t="s">
        <v>52</v>
      </c>
      <c r="D23" s="54" t="s">
        <v>60</v>
      </c>
      <c r="E23" s="39" t="s">
        <v>68</v>
      </c>
      <c r="F23" s="62" t="s">
        <v>76</v>
      </c>
      <c r="G23" s="32"/>
      <c r="I23" s="7"/>
    </row>
    <row r="24" spans="1:9" ht="14.25" customHeight="1" x14ac:dyDescent="0.25">
      <c r="A24" s="33"/>
      <c r="B24" s="6" t="s">
        <v>94</v>
      </c>
      <c r="C24" s="42" t="s">
        <v>53</v>
      </c>
      <c r="D24" s="54" t="s">
        <v>61</v>
      </c>
      <c r="E24" s="39" t="s">
        <v>69</v>
      </c>
      <c r="F24" s="62" t="s">
        <v>77</v>
      </c>
      <c r="G24" s="32"/>
      <c r="I24" s="7"/>
    </row>
    <row r="25" spans="1:9" x14ac:dyDescent="0.25">
      <c r="A25" s="33"/>
      <c r="B25" s="6" t="s">
        <v>95</v>
      </c>
      <c r="C25" s="42" t="s">
        <v>54</v>
      </c>
      <c r="D25" s="54" t="s">
        <v>62</v>
      </c>
      <c r="E25" s="39" t="s">
        <v>70</v>
      </c>
      <c r="F25" s="62" t="s">
        <v>78</v>
      </c>
      <c r="G25" s="32"/>
      <c r="I25" s="7"/>
    </row>
    <row r="26" spans="1:9" x14ac:dyDescent="0.25">
      <c r="A26" s="33"/>
      <c r="B26" s="6" t="s">
        <v>96</v>
      </c>
      <c r="C26" s="42" t="s">
        <v>55</v>
      </c>
      <c r="D26" s="54" t="s">
        <v>63</v>
      </c>
      <c r="E26" s="39" t="s">
        <v>71</v>
      </c>
      <c r="F26" s="62" t="s">
        <v>79</v>
      </c>
      <c r="G26" s="32"/>
      <c r="I26" s="7"/>
    </row>
    <row r="27" spans="1:9" x14ac:dyDescent="0.25">
      <c r="A27" s="33"/>
      <c r="B27" s="6" t="s">
        <v>97</v>
      </c>
      <c r="C27" s="42" t="s">
        <v>44</v>
      </c>
      <c r="D27" s="54" t="s">
        <v>43</v>
      </c>
      <c r="E27" s="39" t="s">
        <v>106</v>
      </c>
      <c r="F27" s="62" t="s">
        <v>42</v>
      </c>
      <c r="G27" s="33"/>
    </row>
    <row r="28" spans="1:9" x14ac:dyDescent="0.25">
      <c r="A28" s="33"/>
      <c r="B28" s="6" t="s">
        <v>98</v>
      </c>
      <c r="C28" s="42" t="s">
        <v>131</v>
      </c>
      <c r="D28" s="54" t="s">
        <v>132</v>
      </c>
      <c r="E28" s="39" t="s">
        <v>133</v>
      </c>
      <c r="F28" s="62" t="s">
        <v>134</v>
      </c>
      <c r="G28" s="33"/>
    </row>
    <row r="29" spans="1:9" x14ac:dyDescent="0.25">
      <c r="A29" s="33"/>
      <c r="B29" s="6" t="s">
        <v>99</v>
      </c>
      <c r="C29" s="42" t="s">
        <v>41</v>
      </c>
      <c r="D29" s="54" t="s">
        <v>108</v>
      </c>
      <c r="E29" s="39" t="s">
        <v>107</v>
      </c>
      <c r="F29" s="62" t="s">
        <v>45</v>
      </c>
      <c r="G29" s="33"/>
    </row>
    <row r="30" spans="1:9" ht="13.8" thickBot="1" x14ac:dyDescent="0.3">
      <c r="A30" s="33"/>
      <c r="B30" s="33"/>
      <c r="C30" s="43"/>
      <c r="D30" s="56"/>
      <c r="E30" s="43"/>
      <c r="F30" s="67"/>
      <c r="G30" s="33"/>
    </row>
    <row r="42" spans="3:4" x14ac:dyDescent="0.25">
      <c r="C42" s="13"/>
    </row>
    <row r="43" spans="3:4" x14ac:dyDescent="0.25">
      <c r="C43" s="13"/>
    </row>
    <row r="44" spans="3:4" x14ac:dyDescent="0.25">
      <c r="C44" s="13"/>
      <c r="D44" s="8"/>
    </row>
    <row r="45" spans="3:4" x14ac:dyDescent="0.25">
      <c r="C45" s="13"/>
    </row>
    <row r="46" spans="3:4" x14ac:dyDescent="0.25">
      <c r="C46" s="13"/>
    </row>
    <row r="47" spans="3:4" x14ac:dyDescent="0.25">
      <c r="C47" s="13"/>
    </row>
    <row r="48" spans="3:4" x14ac:dyDescent="0.25">
      <c r="C48" s="13"/>
    </row>
    <row r="49" spans="3:6" x14ac:dyDescent="0.25">
      <c r="C49" s="13"/>
    </row>
    <row r="50" spans="3:6" x14ac:dyDescent="0.25">
      <c r="C50" s="14"/>
      <c r="F50" s="8"/>
    </row>
    <row r="51" spans="3:6" x14ac:dyDescent="0.25">
      <c r="C51" s="14"/>
    </row>
    <row r="52" spans="3:6" x14ac:dyDescent="0.25">
      <c r="C52" s="14"/>
    </row>
    <row r="53" spans="3:6" x14ac:dyDescent="0.25">
      <c r="C53" s="14"/>
      <c r="D53" s="8"/>
    </row>
    <row r="54" spans="3:6" x14ac:dyDescent="0.25">
      <c r="C54" s="14"/>
    </row>
    <row r="55" spans="3:6" x14ac:dyDescent="0.25">
      <c r="C55" s="14"/>
    </row>
    <row r="56" spans="3:6" x14ac:dyDescent="0.25">
      <c r="C56" s="14"/>
    </row>
    <row r="57" spans="3:6" x14ac:dyDescent="0.25">
      <c r="C57" s="14"/>
    </row>
    <row r="58" spans="3:6" x14ac:dyDescent="0.25">
      <c r="C58" s="14"/>
    </row>
    <row r="59" spans="3:6" x14ac:dyDescent="0.25">
      <c r="C59" s="30"/>
    </row>
    <row r="60" spans="3:6" x14ac:dyDescent="0.25">
      <c r="C60" s="30"/>
    </row>
    <row r="61" spans="3:6" x14ac:dyDescent="0.25">
      <c r="C61" s="30"/>
    </row>
  </sheetData>
  <sheetProtection algorithmName="SHA-512" hashValue="TOcb4UW5POFCL1nINA7g1fsb8vqmaoPjAQopmTMt8AyPws3o84onQ2PIdDkIsz+aHUEqZtByOlssL0NgxDFBXg==" saltValue="WydD1k+vuxV6VpX6pr9az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T5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2022-05-03T07:21:17Z</dcterms:modified>
</cp:coreProperties>
</file>