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WI\PREIS\40_Immobilien\Diffusion\2022_Q3_GNP_2022-0562_Jira_DIAM-21046\2022_Q3_Tab\"/>
    </mc:Choice>
  </mc:AlternateContent>
  <xr:revisionPtr revIDLastSave="0" documentId="13_ncr:1_{E8A78DFC-5C1B-4E9F-B5F1-F179280BD80D}" xr6:coauthVersionLast="47" xr6:coauthVersionMax="47" xr10:uidLastSave="{00000000-0000-0000-0000-000000000000}"/>
  <bookViews>
    <workbookView xWindow="-28920" yWindow="-3165" windowWidth="29040" windowHeight="15840" tabRatio="722" xr2:uid="{00000000-000D-0000-FFFF-FFFF00000000}"/>
  </bookViews>
  <sheets>
    <sheet name="T4" sheetId="23" r:id="rId1"/>
    <sheet name="Uebersetzungen" sheetId="2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23" l="1"/>
  <c r="K10" i="23"/>
  <c r="J10" i="23"/>
  <c r="I10" i="23" l="1"/>
  <c r="H10" i="23" l="1"/>
  <c r="G10" i="23" l="1"/>
  <c r="F10" i="23" l="1"/>
  <c r="E10" i="23" l="1"/>
  <c r="A23" i="23" l="1"/>
  <c r="D10" i="23" l="1"/>
  <c r="C10" i="23"/>
  <c r="B10" i="23"/>
  <c r="A37" i="23"/>
  <c r="A36" i="23"/>
  <c r="A35" i="23"/>
  <c r="A34" i="23"/>
  <c r="A33" i="23"/>
  <c r="A32" i="23"/>
  <c r="A31" i="23"/>
  <c r="A30" i="23"/>
  <c r="A29" i="23"/>
  <c r="A41" i="23"/>
  <c r="A40" i="23"/>
  <c r="A39" i="23"/>
  <c r="A17" i="23"/>
  <c r="A28" i="23"/>
  <c r="A27" i="23"/>
  <c r="A26" i="23"/>
  <c r="A25" i="23"/>
  <c r="A24" i="23"/>
  <c r="A22" i="23"/>
  <c r="A21" i="23"/>
  <c r="A20" i="23"/>
  <c r="A19" i="23"/>
  <c r="A18" i="23"/>
  <c r="A16" i="23"/>
  <c r="A15" i="23"/>
  <c r="A14" i="23"/>
  <c r="A13" i="23"/>
  <c r="A12" i="23"/>
  <c r="A11" i="23"/>
  <c r="A10" i="23"/>
  <c r="A9" i="23"/>
  <c r="A8" i="23"/>
</calcChain>
</file>

<file path=xl/sharedStrings.xml><?xml version="1.0" encoding="utf-8"?>
<sst xmlns="http://schemas.openxmlformats.org/spreadsheetml/2006/main" count="180" uniqueCount="172">
  <si>
    <t>Total</t>
  </si>
  <si>
    <t>EFH</t>
  </si>
  <si>
    <t>GemeindeTyp 1</t>
  </si>
  <si>
    <t>GemeindeTyp 2</t>
  </si>
  <si>
    <t>GemeindeTyp 3</t>
  </si>
  <si>
    <t>GemeindeTyp 4</t>
  </si>
  <si>
    <t>GemeindeTyp 5</t>
  </si>
  <si>
    <t>EGW</t>
  </si>
  <si>
    <t xml:space="preserve">Total </t>
  </si>
  <si>
    <t>DE</t>
  </si>
  <si>
    <t>FR</t>
  </si>
  <si>
    <t>MI</t>
  </si>
  <si>
    <t>APP</t>
  </si>
  <si>
    <t>Type de communes 1</t>
  </si>
  <si>
    <t>Type de communes 2</t>
  </si>
  <si>
    <t>Type de communes 3</t>
  </si>
  <si>
    <t>Type de communes 4</t>
  </si>
  <si>
    <t>Type de communes 5</t>
  </si>
  <si>
    <t>IT</t>
  </si>
  <si>
    <t xml:space="preserve">Totale </t>
  </si>
  <si>
    <t>Tipo di Comune 1</t>
  </si>
  <si>
    <t>Tipo di Comune 2</t>
  </si>
  <si>
    <t>Tipo di Comune 3</t>
  </si>
  <si>
    <t>Tipo di Comune 4</t>
  </si>
  <si>
    <t>Tipo di Comune 5</t>
  </si>
  <si>
    <t>CU</t>
  </si>
  <si>
    <t>EN</t>
  </si>
  <si>
    <t>SFH</t>
  </si>
  <si>
    <t>CONDO</t>
  </si>
  <si>
    <t>Type of municipality 1</t>
  </si>
  <si>
    <t>Type of municipality 2</t>
  </si>
  <si>
    <t>Type of municipality 3</t>
  </si>
  <si>
    <t>Type of municipality 4</t>
  </si>
  <si>
    <t>Type of municipality 5</t>
  </si>
  <si>
    <t>PPE</t>
  </si>
  <si>
    <t>Legende:</t>
  </si>
  <si>
    <t xml:space="preserve">Schweizerischer Wohnimmobilienpreisindex, IMPI </t>
  </si>
  <si>
    <t xml:space="preserve">Indice suisse des prix de l'immobilier résidentiel, IMPI </t>
  </si>
  <si>
    <t xml:space="preserve">Indice svizzero dei prezzi degli immobili residenziali, IMPI </t>
  </si>
  <si>
    <t xml:space="preserve">Swiss Residential Property Price Index, IMPI </t>
  </si>
  <si>
    <t>Auskunft: Bundesamt für Statistik (BFS), IMPI@bfs.admin.ch, Tel. +41 58 463 60 69</t>
  </si>
  <si>
    <t>Sources: FSO - Swiss Residential Property Price Index, IMPI</t>
  </si>
  <si>
    <t>Sources: OFS - Indice suisse des prix de l'immobilier résidentiel, IMPI</t>
  </si>
  <si>
    <t>Quelle: BFS - Schweizerischer Wohnimmobilienpreisindex, IMPI</t>
  </si>
  <si>
    <t xml:space="preserve">Information: Federal Statistical Office (FSO), IMPI@bfs.admin.ch, Tel. +41 58 463 60 69 </t>
  </si>
  <si>
    <t>Code</t>
  </si>
  <si>
    <t>Tabelle</t>
  </si>
  <si>
    <t>Total - Wohneigentum (EFH und EGW)</t>
  </si>
  <si>
    <t>EFH - Einfamilienhäuser</t>
  </si>
  <si>
    <t xml:space="preserve">EGW - Eigentumswohnungen </t>
  </si>
  <si>
    <t>GemeindeTyp 1 - Städtische Gemeinde einer grossen Agglomeration</t>
  </si>
  <si>
    <t>GemeindeTyp 2 - Städtische Gemeinde einer mittelgrossen Agglomeration</t>
  </si>
  <si>
    <t>GemeindeTyp 3 - Städtische Gemeinde einer kleinen oder ausserhalb einer Agglomeration</t>
  </si>
  <si>
    <t xml:space="preserve">GemeindeTyp 4 - Intermediäre Gemeinde </t>
  </si>
  <si>
    <t>GemeindeTyp 5 - Ländliche Gemeinde</t>
  </si>
  <si>
    <t>Total - Logements en propriété (MI et PPE)</t>
  </si>
  <si>
    <t>MI - Maisons individuelles</t>
  </si>
  <si>
    <t>PPE - Appartements en propriété</t>
  </si>
  <si>
    <t xml:space="preserve">Type de communes 1 - Commune urbaine d'une grande agglomération </t>
  </si>
  <si>
    <t>Type de communes 2 - Commune urbaine d'une agglomération moyenne</t>
  </si>
  <si>
    <t>Type de communes 3 - Commune urbaine d'une petite ou hors agglomération</t>
  </si>
  <si>
    <t xml:space="preserve">Type de communes 4 - Commune intermédiaire </t>
  </si>
  <si>
    <t>Type de communes 5 - Commune rurale</t>
  </si>
  <si>
    <t>Totale - Proprietà residenziale (CU e APP)</t>
  </si>
  <si>
    <t>CU - Case unifamiliari</t>
  </si>
  <si>
    <t>APP - Appartementi di proprietà</t>
  </si>
  <si>
    <t>Tipo di Comune 1 - Comune urbano di un grande agglomerato</t>
  </si>
  <si>
    <t>Tipo di Comune 2 - Comune urbano di un agglomerato medio</t>
  </si>
  <si>
    <t>Tipo di Comune 3 - Comune urbano di un piccolo/fuori agglomerato</t>
  </si>
  <si>
    <t xml:space="preserve">Tipo di Comune 4 - Comune intermedio </t>
  </si>
  <si>
    <t>Tipo di Comune 5 - Comune rurale</t>
  </si>
  <si>
    <t>Total - Residential property (SFH and CONDO)</t>
  </si>
  <si>
    <t>SFH - Single-family houses</t>
  </si>
  <si>
    <t>CONDO - Condominiums</t>
  </si>
  <si>
    <t>Type of municipality 1 - Urban municipality of a large agglomeration</t>
  </si>
  <si>
    <t>Type of municipality 2 - Urban  municipality of a medium-sized agglomeration</t>
  </si>
  <si>
    <t>Type of municipality 3 - Urban municipality of a small or outside agglomeration</t>
  </si>
  <si>
    <t>Type of municipality 4 - Intermediate municipality</t>
  </si>
  <si>
    <t>Type of municipality 5 - Rural municipality</t>
  </si>
  <si>
    <t>&lt;Zeilentitel_1&gt;</t>
  </si>
  <si>
    <t>&lt;Zeilentitel_2&gt;</t>
  </si>
  <si>
    <t>&lt;Zeilentitel_3&gt;</t>
  </si>
  <si>
    <t>&lt;Zeilentitel_4&gt;</t>
  </si>
  <si>
    <t>&lt;Zeilentitel_5&gt;</t>
  </si>
  <si>
    <t>&lt;Zeilentitel_6&gt;</t>
  </si>
  <si>
    <t>&lt;Zeilentitel_7&gt;</t>
  </si>
  <si>
    <t>&lt;Zeilentitel_8&gt;</t>
  </si>
  <si>
    <t>&lt;Legende_1&gt;</t>
  </si>
  <si>
    <t>&lt;Legende_2&gt;</t>
  </si>
  <si>
    <t>&lt;Legende_3&gt;</t>
  </si>
  <si>
    <t>&lt;Legende_4&gt;</t>
  </si>
  <si>
    <t>&lt;Legende_5&gt;</t>
  </si>
  <si>
    <t>&lt;Legende_6&gt;</t>
  </si>
  <si>
    <t>&lt;Legende_7&gt;</t>
  </si>
  <si>
    <t>&lt;Legende_8&gt;</t>
  </si>
  <si>
    <t>&lt;Legende_9&gt;</t>
  </si>
  <si>
    <t>&lt;Quelle&gt;</t>
  </si>
  <si>
    <t>&lt;CopyRight&gt;</t>
  </si>
  <si>
    <t>&lt;Auskunft&gt;</t>
  </si>
  <si>
    <t>T4</t>
  </si>
  <si>
    <t>&lt;T4_Ti&gt;</t>
  </si>
  <si>
    <t>&lt;T4_UTi&gt;</t>
  </si>
  <si>
    <t>&lt;T4_SpaltenTitel_8&gt;</t>
  </si>
  <si>
    <t>&lt;T4_SpaltenTitel_7&gt;</t>
  </si>
  <si>
    <t>&lt;T4_SpaltenTitel_6&gt;</t>
  </si>
  <si>
    <t>T1-T5</t>
  </si>
  <si>
    <t>Sprache / Langue / Lingua / Language</t>
  </si>
  <si>
    <t>Q1 2020 
(in %)</t>
  </si>
  <si>
    <t>Q2 2020 
(in %)</t>
  </si>
  <si>
    <t>Q3 2020 
(in %)</t>
  </si>
  <si>
    <r>
      <t>1</t>
    </r>
    <r>
      <rPr>
        <vertAlign val="superscript"/>
        <sz val="10"/>
        <color theme="1"/>
        <rFont val="Arial"/>
        <family val="2"/>
      </rPr>
      <t>er</t>
    </r>
    <r>
      <rPr>
        <sz val="10"/>
        <color theme="1"/>
        <rFont val="Arial"/>
        <family val="2"/>
      </rPr>
      <t xml:space="preserve"> trim. 2020 
(en %)</t>
    </r>
  </si>
  <si>
    <r>
      <t>2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trim. 2020 
(en %)</t>
    </r>
  </si>
  <si>
    <r>
      <t>1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2020 
(in %)</t>
    </r>
  </si>
  <si>
    <r>
      <t>2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2020 
(in %)</t>
    </r>
  </si>
  <si>
    <t>&lt;T4_SpaltenTitel_1&gt;</t>
  </si>
  <si>
    <t>Fonti: UST - Indice svizzero dei prezzi degli immobili residenziali, IMPI</t>
  </si>
  <si>
    <t>Informazioni: Ufficio federale di statistica (UST), IMPI@bfs.admin.ch, tel. +41 58 463 60 69</t>
  </si>
  <si>
    <t>Renseignements: Office fédéral de la statistique (OFS), IMPI@bfs.admin.ch, Tel. +41 58 463 60 69</t>
  </si>
  <si>
    <t>Légende:</t>
  </si>
  <si>
    <t>Legenda:</t>
  </si>
  <si>
    <t>Legend:</t>
  </si>
  <si>
    <t>&lt;T4_SpaltenTitel_9&gt;</t>
  </si>
  <si>
    <r>
      <t>3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2020 
(en %)</t>
    </r>
  </si>
  <si>
    <r>
      <t>3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trim. 2020 
(in %)</t>
    </r>
  </si>
  <si>
    <t>Q4 2020 
(in %)</t>
  </si>
  <si>
    <t>Sprache</t>
  </si>
  <si>
    <t>Totalindex und Subindizes (Basis: Q4 2019 = 100)</t>
  </si>
  <si>
    <r>
      <t>Indice total et sous-indices (Base: 4</t>
    </r>
    <r>
      <rPr>
        <vertAlign val="superscript"/>
        <sz val="10"/>
        <rFont val="Arial"/>
        <family val="2"/>
      </rPr>
      <t xml:space="preserve">e </t>
    </r>
    <r>
      <rPr>
        <sz val="10"/>
        <rFont val="Arial"/>
        <family val="2"/>
      </rPr>
      <t>trim. 2019 = 100)</t>
    </r>
  </si>
  <si>
    <r>
      <t>Indice totale e sottoindici (base: 4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trim. 2019 = 100)</t>
    </r>
  </si>
  <si>
    <t>Total index and sub-indexes (Base: Q4 2019 = 100)</t>
  </si>
  <si>
    <t>&lt;T4_SpaltenTitel_10&gt;</t>
  </si>
  <si>
    <t>Q1 2021 
(in %)</t>
  </si>
  <si>
    <t>Q1 2021
(in %)</t>
  </si>
  <si>
    <r>
      <t>4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2020 
(en %)</t>
    </r>
  </si>
  <si>
    <r>
      <t>4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trim. 2020 
(in %)</t>
    </r>
  </si>
  <si>
    <r>
      <t>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trim. 2021
(en %)</t>
    </r>
  </si>
  <si>
    <r>
      <t>1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trim. 2021
(in %)</t>
    </r>
  </si>
  <si>
    <t>Q2 2021
(in %)</t>
  </si>
  <si>
    <t>Q2 2021 
(in %)</t>
  </si>
  <si>
    <t>&lt;T4_SpaltenTitel_11&gt;</t>
  </si>
  <si>
    <t>&lt;T4_SpaltenTitel_12&gt;</t>
  </si>
  <si>
    <t>Q3 2021
(in %)</t>
  </si>
  <si>
    <t>Q3 2021 
(in %)</t>
  </si>
  <si>
    <r>
      <t>2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2021
(en %)</t>
    </r>
  </si>
  <si>
    <r>
      <t>2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trim. 2021 
(in %)</t>
    </r>
  </si>
  <si>
    <r>
      <t>3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2021
(en %)</t>
    </r>
  </si>
  <si>
    <r>
      <t>3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trim. 2021 
(in %)</t>
    </r>
  </si>
  <si>
    <t>Q4 2021
(in %)</t>
  </si>
  <si>
    <t>Q4 2021 
(in %)</t>
  </si>
  <si>
    <r>
      <t xml:space="preserve">© FSO </t>
    </r>
    <r>
      <rPr>
        <sz val="10"/>
        <color rgb="FFFF0000"/>
        <rFont val="Arial"/>
        <family val="2"/>
      </rPr>
      <t>2022</t>
    </r>
  </si>
  <si>
    <r>
      <t xml:space="preserve">© UST </t>
    </r>
    <r>
      <rPr>
        <sz val="10"/>
        <color rgb="FFFF0000"/>
        <rFont val="Arial"/>
        <family val="2"/>
      </rPr>
      <t>2022</t>
    </r>
  </si>
  <si>
    <r>
      <t xml:space="preserve">© OFS </t>
    </r>
    <r>
      <rPr>
        <sz val="10"/>
        <color rgb="FFFF0000"/>
        <rFont val="Arial"/>
        <family val="2"/>
      </rPr>
      <t>2022</t>
    </r>
  </si>
  <si>
    <r>
      <t xml:space="preserve">© BFS </t>
    </r>
    <r>
      <rPr>
        <sz val="10"/>
        <color rgb="FFFF0000"/>
        <rFont val="Arial"/>
        <family val="2"/>
      </rPr>
      <t>2022</t>
    </r>
  </si>
  <si>
    <t>&lt;T4_SpaltenTitel_13&gt;</t>
  </si>
  <si>
    <t>4° trim. 2021 
(in %)</t>
  </si>
  <si>
    <r>
      <t>4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2021
(en %)</t>
    </r>
  </si>
  <si>
    <t>&lt;T4_SpaltenTitel_14&gt;</t>
  </si>
  <si>
    <t>Q1 2022
(in %)</t>
  </si>
  <si>
    <t>1° trim. 2022
(in %)</t>
  </si>
  <si>
    <r>
      <t>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trim. 2022
(en %)</t>
    </r>
  </si>
  <si>
    <t>Q2 2022
(in %)</t>
  </si>
  <si>
    <t>2° trim. 2022
(in %)</t>
  </si>
  <si>
    <t>&lt;T4_SpaltenTitel_15&gt;</t>
  </si>
  <si>
    <r>
      <t xml:space="preserve">Veränderungsraten gegenüber dem gleichen Quartal im Vorjahr, 
</t>
    </r>
    <r>
      <rPr>
        <sz val="10"/>
        <color rgb="FFFF0000"/>
        <rFont val="Arial"/>
        <family val="2"/>
      </rPr>
      <t>1. Quartal 2020 - 3. Quartal 2022</t>
    </r>
  </si>
  <si>
    <r>
      <t xml:space="preserve">Taux de variation par rapport au même trimestre de l'année précédente, 
</t>
    </r>
    <r>
      <rPr>
        <sz val="10"/>
        <color rgb="FFFF0000"/>
        <rFont val="Arial"/>
        <family val="2"/>
      </rPr>
      <t>1</t>
    </r>
    <r>
      <rPr>
        <vertAlign val="superscript"/>
        <sz val="10"/>
        <color rgb="FFFF0000"/>
        <rFont val="Arial"/>
        <family val="2"/>
      </rPr>
      <t>er</t>
    </r>
    <r>
      <rPr>
        <sz val="10"/>
        <color rgb="FFFF0000"/>
        <rFont val="Arial"/>
        <family val="2"/>
      </rPr>
      <t xml:space="preserve"> trim. 2020 - 3</t>
    </r>
    <r>
      <rPr>
        <vertAlign val="superscript"/>
        <sz val="10"/>
        <color rgb="FFFF0000"/>
        <rFont val="Arial"/>
        <family val="2"/>
      </rPr>
      <t>e</t>
    </r>
    <r>
      <rPr>
        <sz val="10"/>
        <color rgb="FFFF0000"/>
        <rFont val="Arial"/>
        <family val="2"/>
      </rPr>
      <t xml:space="preserve"> trim. 2022</t>
    </r>
  </si>
  <si>
    <r>
      <t xml:space="preserve">Tassi di variazione rispetto al medesimo trimestre dell'anno precedente, 
</t>
    </r>
    <r>
      <rPr>
        <sz val="10"/>
        <color rgb="FFFF0000"/>
        <rFont val="Arial"/>
        <family val="2"/>
      </rPr>
      <t>1° trim. 2020 - 3°</t>
    </r>
    <r>
      <rPr>
        <vertAlign val="superscript"/>
        <sz val="10"/>
        <color rgb="FFFF0000"/>
        <rFont val="Arial"/>
        <family val="2"/>
      </rPr>
      <t xml:space="preserve"> </t>
    </r>
    <r>
      <rPr>
        <sz val="10"/>
        <color rgb="FFFF0000"/>
        <rFont val="Arial"/>
        <family val="2"/>
      </rPr>
      <t>trim. 2022</t>
    </r>
  </si>
  <si>
    <r>
      <t xml:space="preserve">Rates of change compared with the same quarter of the previous year, 
</t>
    </r>
    <r>
      <rPr>
        <sz val="10"/>
        <color rgb="FFFF0000"/>
        <rFont val="Arial"/>
        <family val="2"/>
      </rPr>
      <t>1</t>
    </r>
    <r>
      <rPr>
        <vertAlign val="superscript"/>
        <sz val="10"/>
        <color rgb="FFFF0000"/>
        <rFont val="Arial"/>
        <family val="2"/>
      </rPr>
      <t>st</t>
    </r>
    <r>
      <rPr>
        <sz val="10"/>
        <color rgb="FFFF0000"/>
        <rFont val="Arial"/>
        <family val="2"/>
      </rPr>
      <t xml:space="preserve"> quarter 2020 - 3</t>
    </r>
    <r>
      <rPr>
        <vertAlign val="superscript"/>
        <sz val="10"/>
        <color rgb="FFFF0000"/>
        <rFont val="Arial"/>
        <family val="2"/>
      </rPr>
      <t>rd</t>
    </r>
    <r>
      <rPr>
        <sz val="10"/>
        <color rgb="FFFF0000"/>
        <rFont val="Arial"/>
        <family val="2"/>
      </rPr>
      <t xml:space="preserve"> quarter 2022</t>
    </r>
  </si>
  <si>
    <r>
      <t>2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2022
(en %)</t>
    </r>
  </si>
  <si>
    <t>Q3 2022
(in %)</t>
  </si>
  <si>
    <t>3° trim. 2022
(in %)</t>
  </si>
  <si>
    <r>
      <t>3</t>
    </r>
    <r>
      <rPr>
        <vertAlign val="superscript"/>
        <sz val="10"/>
        <color rgb="FFFF0000"/>
        <rFont val="Arial"/>
        <family val="2"/>
      </rPr>
      <t>e</t>
    </r>
    <r>
      <rPr>
        <sz val="10"/>
        <color rgb="FFFF0000"/>
        <rFont val="Arial"/>
        <family val="2"/>
      </rPr>
      <t xml:space="preserve"> trim. 2022
(en %)</t>
    </r>
  </si>
  <si>
    <t>&lt;T4_SpaltenTitel_16&gt;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</si>
</sst>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vertAlign val="superscript"/>
      <sz val="10"/>
      <color rgb="FFFF0000"/>
      <name val="Arial"/>
      <family val="2"/>
    </font>
    <font>
      <b/>
      <sz val="10"/>
      <color theme="1"/>
      <name val="Arial"/>
      <family val="2"/>
    </font>
    <font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  <font>
      <sz val="8"/>
      <color rgb="FF000000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8EAF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2" borderId="0" xfId="0" applyFill="1"/>
    <xf numFmtId="0" fontId="0" fillId="0" borderId="0" xfId="0" applyFill="1"/>
    <xf numFmtId="0" fontId="3" fillId="0" borderId="4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right" vertical="top" wrapText="1"/>
    </xf>
    <xf numFmtId="0" fontId="3" fillId="0" borderId="3" xfId="0" applyFont="1" applyFill="1" applyBorder="1" applyAlignment="1">
      <alignment horizontal="righ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3" fillId="0" borderId="0" xfId="0" applyFont="1" applyFill="1" applyBorder="1" applyAlignment="1">
      <alignment horizontal="left" vertical="center" wrapText="1" indent="2"/>
    </xf>
    <xf numFmtId="0" fontId="3" fillId="0" borderId="2" xfId="0" applyFont="1" applyFill="1" applyBorder="1" applyAlignment="1">
      <alignment horizontal="left" vertical="center" wrapText="1" indent="2"/>
    </xf>
    <xf numFmtId="0" fontId="4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right" wrapText="1"/>
    </xf>
    <xf numFmtId="0" fontId="3" fillId="0" borderId="0" xfId="0" applyFont="1" applyFill="1" applyBorder="1" applyAlignment="1">
      <alignment horizontal="left" wrapTex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top"/>
    </xf>
    <xf numFmtId="0" fontId="1" fillId="6" borderId="0" xfId="0" applyFont="1" applyFill="1" applyBorder="1" applyAlignment="1">
      <alignment horizontal="left" vertical="top" wrapText="1"/>
    </xf>
    <xf numFmtId="0" fontId="1" fillId="6" borderId="0" xfId="0" applyFont="1" applyFill="1" applyAlignment="1">
      <alignment horizontal="left" vertical="top"/>
    </xf>
    <xf numFmtId="0" fontId="9" fillId="6" borderId="0" xfId="0" applyFont="1" applyFill="1" applyAlignment="1">
      <alignment horizontal="left" vertical="top"/>
    </xf>
    <xf numFmtId="0" fontId="1" fillId="6" borderId="5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 wrapText="1"/>
    </xf>
    <xf numFmtId="0" fontId="6" fillId="4" borderId="5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1" fillId="6" borderId="5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/>
    </xf>
    <xf numFmtId="0" fontId="1" fillId="6" borderId="6" xfId="0" applyFont="1" applyFill="1" applyBorder="1" applyAlignment="1">
      <alignment horizontal="left" vertical="top"/>
    </xf>
    <xf numFmtId="0" fontId="0" fillId="7" borderId="9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5" fillId="3" borderId="13" xfId="0" applyFont="1" applyFill="1" applyBorder="1" applyAlignment="1">
      <alignment horizontal="left" vertical="top"/>
    </xf>
    <xf numFmtId="0" fontId="5" fillId="3" borderId="14" xfId="0" applyFont="1" applyFill="1" applyBorder="1" applyAlignment="1">
      <alignment horizontal="left" vertical="top"/>
    </xf>
    <xf numFmtId="0" fontId="5" fillId="3" borderId="15" xfId="0" applyFont="1" applyFill="1" applyBorder="1" applyAlignment="1">
      <alignment horizontal="left" vertical="top"/>
    </xf>
    <xf numFmtId="164" fontId="3" fillId="0" borderId="0" xfId="0" applyNumberFormat="1" applyFont="1" applyFill="1" applyBorder="1" applyAlignment="1">
      <alignment vertical="center" wrapText="1"/>
    </xf>
    <xf numFmtId="164" fontId="3" fillId="5" borderId="0" xfId="0" applyNumberFormat="1" applyFont="1" applyFill="1" applyBorder="1" applyAlignment="1">
      <alignment vertical="center" wrapText="1"/>
    </xf>
    <xf numFmtId="164" fontId="3" fillId="0" borderId="2" xfId="0" applyNumberFormat="1" applyFont="1" applyFill="1" applyBorder="1" applyAlignment="1">
      <alignment vertical="center" wrapText="1"/>
    </xf>
    <xf numFmtId="0" fontId="1" fillId="6" borderId="16" xfId="0" applyFont="1" applyFill="1" applyBorder="1" applyAlignment="1">
      <alignment horizontal="left" vertical="top"/>
    </xf>
    <xf numFmtId="0" fontId="7" fillId="0" borderId="16" xfId="0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7" fillId="4" borderId="16" xfId="0" applyFont="1" applyFill="1" applyBorder="1" applyAlignment="1">
      <alignment horizontal="left" vertical="top" wrapText="1"/>
    </xf>
    <xf numFmtId="0" fontId="1" fillId="0" borderId="16" xfId="0" applyFont="1" applyBorder="1" applyAlignment="1">
      <alignment horizontal="left" vertical="top" wrapText="1"/>
    </xf>
    <xf numFmtId="0" fontId="6" fillId="4" borderId="16" xfId="0" applyFont="1" applyFill="1" applyBorder="1" applyAlignment="1">
      <alignment horizontal="left" vertical="top" wrapText="1"/>
    </xf>
    <xf numFmtId="0" fontId="1" fillId="0" borderId="16" xfId="0" applyFont="1" applyFill="1" applyBorder="1" applyAlignment="1">
      <alignment horizontal="left" vertical="top" wrapText="1"/>
    </xf>
    <xf numFmtId="0" fontId="1" fillId="6" borderId="17" xfId="0" applyFont="1" applyFill="1" applyBorder="1" applyAlignment="1">
      <alignment horizontal="left" vertical="top"/>
    </xf>
    <xf numFmtId="0" fontId="5" fillId="3" borderId="18" xfId="0" applyFont="1" applyFill="1" applyBorder="1" applyAlignment="1">
      <alignment horizontal="left" vertical="top"/>
    </xf>
    <xf numFmtId="0" fontId="5" fillId="3" borderId="19" xfId="0" applyFont="1" applyFill="1" applyBorder="1" applyAlignment="1">
      <alignment horizontal="left" vertical="top"/>
    </xf>
    <xf numFmtId="0" fontId="7" fillId="6" borderId="16" xfId="0" applyFont="1" applyFill="1" applyBorder="1" applyAlignment="1">
      <alignment horizontal="left" vertical="top" wrapText="1"/>
    </xf>
    <xf numFmtId="0" fontId="1" fillId="6" borderId="18" xfId="0" applyFont="1" applyFill="1" applyBorder="1" applyAlignment="1">
      <alignment horizontal="left" vertical="top"/>
    </xf>
    <xf numFmtId="0" fontId="1" fillId="0" borderId="20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/>
    </xf>
    <xf numFmtId="0" fontId="1" fillId="6" borderId="20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left" vertical="top" wrapText="1"/>
    </xf>
    <xf numFmtId="0" fontId="6" fillId="4" borderId="20" xfId="0" applyFont="1" applyFill="1" applyBorder="1" applyAlignment="1">
      <alignment horizontal="left" vertical="top" wrapText="1"/>
    </xf>
    <xf numFmtId="0" fontId="7" fillId="4" borderId="20" xfId="0" applyFont="1" applyFill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/>
    </xf>
    <xf numFmtId="0" fontId="1" fillId="6" borderId="21" xfId="0" applyFont="1" applyFill="1" applyBorder="1" applyAlignment="1">
      <alignment horizontal="left" vertical="top"/>
    </xf>
    <xf numFmtId="0" fontId="5" fillId="3" borderId="22" xfId="0" applyFont="1" applyFill="1" applyBorder="1" applyAlignment="1">
      <alignment horizontal="left" vertical="top"/>
    </xf>
    <xf numFmtId="0" fontId="7" fillId="6" borderId="5" xfId="0" applyFont="1" applyFill="1" applyBorder="1" applyAlignment="1">
      <alignment horizontal="left" vertical="top"/>
    </xf>
    <xf numFmtId="0" fontId="7" fillId="0" borderId="5" xfId="0" applyFont="1" applyFill="1" applyBorder="1" applyAlignment="1">
      <alignment horizontal="left" vertical="top" wrapText="1"/>
    </xf>
    <xf numFmtId="0" fontId="7" fillId="0" borderId="16" xfId="0" applyFont="1" applyFill="1" applyBorder="1" applyAlignment="1">
      <alignment horizontal="left" vertical="top" wrapText="1"/>
    </xf>
    <xf numFmtId="0" fontId="7" fillId="0" borderId="2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vertical="center" wrapText="1"/>
    </xf>
    <xf numFmtId="164" fontId="0" fillId="0" borderId="0" xfId="0" applyNumberFormat="1" applyFill="1"/>
    <xf numFmtId="164" fontId="0" fillId="2" borderId="0" xfId="0" applyNumberFormat="1" applyFill="1"/>
    <xf numFmtId="0" fontId="1" fillId="6" borderId="0" xfId="0" applyFont="1" applyFill="1" applyAlignment="1" applyProtection="1">
      <alignment horizontal="left" vertical="top"/>
      <protection locked="0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" fillId="4" borderId="5" xfId="0" applyFont="1" applyFill="1" applyBorder="1" applyAlignment="1">
      <alignment horizontal="left" vertical="top"/>
    </xf>
    <xf numFmtId="0" fontId="1" fillId="4" borderId="16" xfId="0" applyFont="1" applyFill="1" applyBorder="1" applyAlignment="1">
      <alignment horizontal="left" vertical="top"/>
    </xf>
    <xf numFmtId="0" fontId="1" fillId="4" borderId="2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4" fillId="7" borderId="7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4" fillId="0" borderId="2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/>
    </xf>
    <xf numFmtId="0" fontId="0" fillId="0" borderId="0" xfId="0" applyAlignment="1">
      <alignment horizontal="left" vertical="top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8EAF7"/>
      <color rgb="FF374A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Uebersetzungen!$B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806450</xdr:colOff>
          <xdr:row>0</xdr:row>
          <xdr:rowOff>146050</xdr:rowOff>
        </xdr:from>
        <xdr:to>
          <xdr:col>1</xdr:col>
          <xdr:colOff>333375</xdr:colOff>
          <xdr:row>1</xdr:row>
          <xdr:rowOff>161925</xdr:rowOff>
        </xdr:to>
        <xdr:sp macro="" textlink="">
          <xdr:nvSpPr>
            <xdr:cNvPr id="6145" name="Option 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0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Deutsch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806450</xdr:colOff>
          <xdr:row>1</xdr:row>
          <xdr:rowOff>139700</xdr:rowOff>
        </xdr:from>
        <xdr:to>
          <xdr:col>1</xdr:col>
          <xdr:colOff>333375</xdr:colOff>
          <xdr:row>2</xdr:row>
          <xdr:rowOff>161925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0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Français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806450</xdr:colOff>
          <xdr:row>2</xdr:row>
          <xdr:rowOff>120650</xdr:rowOff>
        </xdr:from>
        <xdr:to>
          <xdr:col>1</xdr:col>
          <xdr:colOff>333375</xdr:colOff>
          <xdr:row>3</xdr:row>
          <xdr:rowOff>152400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0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Italiano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806450</xdr:colOff>
          <xdr:row>3</xdr:row>
          <xdr:rowOff>114300</xdr:rowOff>
        </xdr:from>
        <xdr:to>
          <xdr:col>1</xdr:col>
          <xdr:colOff>333375</xdr:colOff>
          <xdr:row>4</xdr:row>
          <xdr:rowOff>142875</xdr:rowOff>
        </xdr:to>
        <xdr:sp macro="" textlink="">
          <xdr:nvSpPr>
            <xdr:cNvPr id="6148" name="Option Button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0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W56"/>
  <sheetViews>
    <sheetView showGridLines="0" tabSelected="1" workbookViewId="0">
      <selection activeCell="L18" sqref="L18"/>
    </sheetView>
  </sheetViews>
  <sheetFormatPr baseColWidth="10" defaultRowHeight="14" x14ac:dyDescent="0.3"/>
  <cols>
    <col min="1" max="1" width="18.9140625" customWidth="1"/>
    <col min="2" max="12" width="13.58203125" customWidth="1"/>
    <col min="13" max="13" width="11.58203125" customWidth="1"/>
    <col min="14" max="14" width="10.9140625" customWidth="1"/>
  </cols>
  <sheetData>
    <row r="1" spans="1:23" ht="14.5" thickTop="1" x14ac:dyDescent="0.3">
      <c r="A1" s="83" t="s">
        <v>106</v>
      </c>
      <c r="B1" s="8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23" x14ac:dyDescent="0.3">
      <c r="A2" s="33"/>
      <c r="B2" s="3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23" x14ac:dyDescent="0.3">
      <c r="A3" s="33"/>
      <c r="B3" s="34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23" x14ac:dyDescent="0.3">
      <c r="A4" s="33"/>
      <c r="B4" s="34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23" ht="14.5" thickBot="1" x14ac:dyDescent="0.35">
      <c r="A5" s="35"/>
      <c r="B5" s="36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23" ht="12.9" customHeight="1" thickTop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23" ht="12.9" customHeigh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23" ht="14.25" customHeight="1" x14ac:dyDescent="0.3">
      <c r="A8" s="88" t="str">
        <f>VLOOKUP("&lt;T4_Ti&gt;",Uebersetzungen!$B$3:$F$38,Uebersetzungen!B$2+1,FALSE)</f>
        <v>Veränderungsraten gegenüber dem gleichen Quartal im Vorjahr, 
1. Quartal 2020 - 3. Quartal 2022</v>
      </c>
      <c r="B8" s="88"/>
      <c r="C8" s="88"/>
      <c r="D8" s="88"/>
      <c r="E8" s="89"/>
      <c r="F8" s="89"/>
      <c r="G8" s="68"/>
      <c r="H8" s="68"/>
      <c r="I8" s="68"/>
      <c r="J8" s="68"/>
      <c r="K8" s="68"/>
      <c r="L8" s="68"/>
      <c r="M8" s="11"/>
      <c r="N8" s="11"/>
      <c r="O8" s="1"/>
      <c r="P8" s="1"/>
      <c r="Q8" s="1"/>
      <c r="R8" s="1"/>
      <c r="S8" s="2"/>
      <c r="T8" s="2"/>
      <c r="U8" s="2"/>
      <c r="V8" s="2"/>
      <c r="W8" s="2"/>
    </row>
    <row r="9" spans="1:23" x14ac:dyDescent="0.3">
      <c r="A9" s="87" t="str">
        <f>VLOOKUP("&lt;T4_UTi&gt;",Uebersetzungen!$B$3:$F$38,Uebersetzungen!B$2+1,FALSE)</f>
        <v xml:space="preserve">Schweizerischer Wohnimmobilienpreisindex, IMPI </v>
      </c>
      <c r="B9" s="87"/>
      <c r="C9" s="87"/>
      <c r="D9" s="16"/>
      <c r="E9" s="16"/>
      <c r="F9" s="16"/>
      <c r="G9" s="16"/>
      <c r="H9" s="16"/>
      <c r="I9" s="16"/>
      <c r="J9" s="16"/>
      <c r="K9" s="16"/>
      <c r="L9" s="16"/>
      <c r="M9" s="1"/>
      <c r="N9" s="1"/>
      <c r="O9" s="1"/>
      <c r="P9" s="1"/>
      <c r="Q9" s="1"/>
      <c r="R9" s="1"/>
      <c r="S9" s="2"/>
      <c r="T9" s="2"/>
      <c r="U9" s="2"/>
      <c r="V9" s="2"/>
      <c r="W9" s="2"/>
    </row>
    <row r="10" spans="1:23" ht="24" customHeight="1" x14ac:dyDescent="0.3">
      <c r="A10" s="3" t="str">
        <f>VLOOKUP("&lt;T4_SpaltenTitel_1&gt;",Uebersetzungen!$B$3:$F$38,Uebersetzungen!B$2+1,FALSE)</f>
        <v>Totalindex und Subindizes (Basis: Q4 2019 = 100)</v>
      </c>
      <c r="B10" s="4" t="str">
        <f>VLOOKUP("&lt;T4_SpaltenTitel_6&gt;",Uebersetzungen!$B$3:$F$38,Uebersetzungen!B$2+1,FALSE)</f>
        <v>Q1 2020 
(in %)</v>
      </c>
      <c r="C10" s="5" t="str">
        <f>VLOOKUP("&lt;T4_SpaltenTitel_7&gt;",Uebersetzungen!$B$3:$F$38,Uebersetzungen!B$2+1,FALSE)</f>
        <v>Q2 2020 
(in %)</v>
      </c>
      <c r="D10" s="5" t="str">
        <f>VLOOKUP("&lt;T4_SpaltenTitel_8&gt;",Uebersetzungen!$B$3:$F$38,Uebersetzungen!B$2+1,FALSE)</f>
        <v>Q3 2020 
(in %)</v>
      </c>
      <c r="E10" s="5" t="str">
        <f>VLOOKUP("&lt;T4_SpaltenTitel_9&gt;",Uebersetzungen!$B$3:$F$38,Uebersetzungen!B$2+1,FALSE)</f>
        <v>Q4 2020 
(in %)</v>
      </c>
      <c r="F10" s="5" t="str">
        <f>VLOOKUP("&lt;T4_SpaltenTitel_10&gt;",Uebersetzungen!$B$3:$F$38,Uebersetzungen!B$2+1,FALSE)</f>
        <v>Q1 2021 
(in %)</v>
      </c>
      <c r="G10" s="5" t="str">
        <f>VLOOKUP("&lt;T4_SpaltenTitel_11&gt;",Uebersetzungen!$B$3:$F$38,Uebersetzungen!B$2+1,FALSE)</f>
        <v>Q2 2021
(in %)</v>
      </c>
      <c r="H10" s="5" t="str">
        <f>VLOOKUP("&lt;T4_SpaltenTitel_12&gt;",Uebersetzungen!$B$3:$F$38,Uebersetzungen!B$2+1,FALSE)</f>
        <v>Q3 2021
(in %)</v>
      </c>
      <c r="I10" s="5" t="str">
        <f>VLOOKUP("&lt;T4_SpaltenTitel_13&gt;",Uebersetzungen!$B$3:$F$38,Uebersetzungen!B$2+1,FALSE)</f>
        <v>Q4 2021
(in %)</v>
      </c>
      <c r="J10" s="5" t="str">
        <f>VLOOKUP("&lt;T4_SpaltenTitel_14&gt;",Uebersetzungen!$B$3:$F$38,Uebersetzungen!B$2+1,FALSE)</f>
        <v>Q1 2022
(in %)</v>
      </c>
      <c r="K10" s="5" t="str">
        <f>VLOOKUP("&lt;T4_SpaltenTitel_15&gt;",Uebersetzungen!$B$3:$F$38,Uebersetzungen!B$2+1,FALSE)</f>
        <v>Q2 2022
(in %)</v>
      </c>
      <c r="L10" s="5" t="str">
        <f>VLOOKUP("&lt;T4_SpaltenTitel_16&gt;",Uebersetzungen!$B$3:$F$38,Uebersetzungen!B$2+1,FALSE)</f>
        <v>Q3 2022
(in %)</v>
      </c>
      <c r="M10" s="1"/>
      <c r="N10" s="1"/>
      <c r="O10" s="1"/>
      <c r="P10" s="1"/>
      <c r="Q10" s="1"/>
      <c r="R10" s="1"/>
      <c r="S10" s="2"/>
      <c r="T10" s="2"/>
      <c r="U10" s="2"/>
      <c r="V10" s="2"/>
      <c r="W10" s="2"/>
    </row>
    <row r="11" spans="1:23" ht="12.9" customHeight="1" x14ac:dyDescent="0.3">
      <c r="A11" s="19" t="str">
        <f>VLOOKUP("&lt;Zeilentitel_1&gt;",Uebersetzungen!$B$3:$F$38,Uebersetzungen!B$2+1,FALSE)</f>
        <v xml:space="preserve">Total </v>
      </c>
      <c r="B11" s="41">
        <v>1.7</v>
      </c>
      <c r="C11" s="41">
        <v>2.5</v>
      </c>
      <c r="D11" s="41">
        <v>2.6</v>
      </c>
      <c r="E11" s="41">
        <v>3.1</v>
      </c>
      <c r="F11" s="41">
        <v>3.9</v>
      </c>
      <c r="G11" s="41">
        <v>4.7</v>
      </c>
      <c r="H11" s="41">
        <v>6.9</v>
      </c>
      <c r="I11" s="41">
        <v>7.3</v>
      </c>
      <c r="J11" s="41">
        <v>7</v>
      </c>
      <c r="K11" s="41">
        <v>7.5</v>
      </c>
      <c r="L11" s="41">
        <v>6.3</v>
      </c>
      <c r="M11" s="74"/>
      <c r="N11" s="74"/>
      <c r="O11" s="1"/>
      <c r="P11" s="1"/>
      <c r="Q11" s="1"/>
      <c r="R11" s="1"/>
      <c r="S11" s="2"/>
      <c r="T11" s="2"/>
      <c r="U11" s="2"/>
      <c r="V11" s="2"/>
      <c r="W11" s="2"/>
    </row>
    <row r="12" spans="1:23" ht="12.9" customHeight="1" x14ac:dyDescent="0.3">
      <c r="A12" s="9" t="str">
        <f>VLOOKUP("&lt;Zeilentitel_4&gt;",Uebersetzungen!$B$3:$F$38,Uebersetzungen!B$2+1,FALSE)</f>
        <v>GemeindeTyp 1</v>
      </c>
      <c r="B12" s="40">
        <v>3.4</v>
      </c>
      <c r="C12" s="40">
        <v>2.9</v>
      </c>
      <c r="D12" s="40">
        <v>4.5</v>
      </c>
      <c r="E12" s="40">
        <v>2.6</v>
      </c>
      <c r="F12" s="40">
        <v>4.7</v>
      </c>
      <c r="G12" s="40">
        <v>4.9000000000000004</v>
      </c>
      <c r="H12" s="40">
        <v>7.4</v>
      </c>
      <c r="I12" s="40">
        <v>6.6</v>
      </c>
      <c r="J12" s="40">
        <v>7.8</v>
      </c>
      <c r="K12" s="40">
        <v>9.6999999999999993</v>
      </c>
      <c r="L12" s="40">
        <v>7.8</v>
      </c>
      <c r="M12" s="74"/>
      <c r="N12" s="74"/>
      <c r="O12" s="1"/>
      <c r="P12" s="1"/>
      <c r="Q12" s="1"/>
      <c r="R12" s="1"/>
      <c r="S12" s="2"/>
      <c r="T12" s="2"/>
      <c r="U12" s="2"/>
      <c r="V12" s="2"/>
      <c r="W12" s="2"/>
    </row>
    <row r="13" spans="1:23" ht="12.9" customHeight="1" x14ac:dyDescent="0.3">
      <c r="A13" s="9" t="str">
        <f>VLOOKUP("&lt;Zeilentitel_5&gt;",Uebersetzungen!$B$3:$F$38,Uebersetzungen!B$2+1,FALSE)</f>
        <v>GemeindeTyp 2</v>
      </c>
      <c r="B13" s="40">
        <v>1.2</v>
      </c>
      <c r="C13" s="40">
        <v>2.2999999999999998</v>
      </c>
      <c r="D13" s="40">
        <v>0.9</v>
      </c>
      <c r="E13" s="40">
        <v>4</v>
      </c>
      <c r="F13" s="40">
        <v>4</v>
      </c>
      <c r="G13" s="40">
        <v>3.1</v>
      </c>
      <c r="H13" s="40">
        <v>5.6</v>
      </c>
      <c r="I13" s="40">
        <v>8.1</v>
      </c>
      <c r="J13" s="40">
        <v>6.1</v>
      </c>
      <c r="K13" s="40">
        <v>6.5</v>
      </c>
      <c r="L13" s="40">
        <v>5.2</v>
      </c>
      <c r="M13" s="74"/>
      <c r="N13" s="74"/>
      <c r="O13" s="1"/>
      <c r="P13" s="1"/>
      <c r="Q13" s="1"/>
      <c r="R13" s="1"/>
      <c r="S13" s="2"/>
      <c r="T13" s="73"/>
      <c r="U13" s="2"/>
      <c r="V13" s="2"/>
      <c r="W13" s="2"/>
    </row>
    <row r="14" spans="1:23" ht="12.9" customHeight="1" x14ac:dyDescent="0.3">
      <c r="A14" s="9" t="str">
        <f>VLOOKUP("&lt;Zeilentitel_6&gt;",Uebersetzungen!$B$3:$F$38,Uebersetzungen!B$2+1,FALSE)</f>
        <v>GemeindeTyp 3</v>
      </c>
      <c r="B14" s="40">
        <v>0.6</v>
      </c>
      <c r="C14" s="40">
        <v>0.7</v>
      </c>
      <c r="D14" s="40">
        <v>2.5</v>
      </c>
      <c r="E14" s="40">
        <v>2.9</v>
      </c>
      <c r="F14" s="40">
        <v>5.6</v>
      </c>
      <c r="G14" s="40">
        <v>6.3</v>
      </c>
      <c r="H14" s="40">
        <v>6.8</v>
      </c>
      <c r="I14" s="40">
        <v>6.8</v>
      </c>
      <c r="J14" s="40">
        <v>2.7</v>
      </c>
      <c r="K14" s="40">
        <v>3.4</v>
      </c>
      <c r="L14" s="40">
        <v>3.9</v>
      </c>
      <c r="M14" s="74"/>
      <c r="N14" s="74"/>
      <c r="O14" s="1"/>
      <c r="P14" s="1"/>
      <c r="Q14" s="1"/>
      <c r="R14" s="1"/>
      <c r="S14" s="2"/>
      <c r="T14" s="2"/>
      <c r="U14" s="2"/>
      <c r="V14" s="2"/>
      <c r="W14" s="2"/>
    </row>
    <row r="15" spans="1:23" ht="12.9" customHeight="1" x14ac:dyDescent="0.3">
      <c r="A15" s="9" t="str">
        <f>VLOOKUP("&lt;Zeilentitel_7&gt;",Uebersetzungen!$B$3:$F$38,Uebersetzungen!B$2+1,FALSE)</f>
        <v>GemeindeTyp 4</v>
      </c>
      <c r="B15" s="40">
        <v>0.4</v>
      </c>
      <c r="C15" s="40">
        <v>2.7</v>
      </c>
      <c r="D15" s="40">
        <v>1.3</v>
      </c>
      <c r="E15" s="40">
        <v>2.9</v>
      </c>
      <c r="F15" s="40">
        <v>3.1</v>
      </c>
      <c r="G15" s="40">
        <v>4.9000000000000004</v>
      </c>
      <c r="H15" s="40">
        <v>7.6</v>
      </c>
      <c r="I15" s="40">
        <v>7.3</v>
      </c>
      <c r="J15" s="40">
        <v>7.7</v>
      </c>
      <c r="K15" s="40">
        <v>6.5</v>
      </c>
      <c r="L15" s="40">
        <v>6.9</v>
      </c>
      <c r="M15" s="74"/>
      <c r="N15" s="74"/>
      <c r="O15" s="1"/>
      <c r="P15" s="1"/>
      <c r="Q15" s="1"/>
      <c r="R15" s="1"/>
      <c r="S15" s="2"/>
      <c r="T15" s="2"/>
      <c r="U15" s="2"/>
      <c r="V15" s="2"/>
      <c r="W15" s="2"/>
    </row>
    <row r="16" spans="1:23" ht="12.9" customHeight="1" x14ac:dyDescent="0.3">
      <c r="A16" s="9" t="str">
        <f>VLOOKUP("&lt;Zeilentitel_8&gt;",Uebersetzungen!$B$3:$F$38,Uebersetzungen!B$2+1,FALSE)</f>
        <v>GemeindeTyp 5</v>
      </c>
      <c r="B16" s="40">
        <v>1.5</v>
      </c>
      <c r="C16" s="40">
        <v>2.8</v>
      </c>
      <c r="D16" s="40">
        <v>3.3</v>
      </c>
      <c r="E16" s="40">
        <v>3.7</v>
      </c>
      <c r="F16" s="40">
        <v>2.4</v>
      </c>
      <c r="G16" s="40">
        <v>5.0999999999999996</v>
      </c>
      <c r="H16" s="40">
        <v>6.8</v>
      </c>
      <c r="I16" s="40">
        <v>8.1</v>
      </c>
      <c r="J16" s="40">
        <v>7.8</v>
      </c>
      <c r="K16" s="40">
        <v>8.6</v>
      </c>
      <c r="L16" s="40">
        <v>5.2</v>
      </c>
      <c r="M16" s="74"/>
      <c r="N16" s="74"/>
      <c r="O16" s="1"/>
      <c r="P16" s="1"/>
      <c r="Q16" s="1"/>
      <c r="R16" s="1"/>
      <c r="S16" s="2"/>
      <c r="T16" s="2"/>
      <c r="U16" s="2"/>
      <c r="V16" s="2"/>
      <c r="W16" s="2"/>
    </row>
    <row r="17" spans="1:23" ht="12.9" customHeight="1" x14ac:dyDescent="0.3">
      <c r="A17" s="18" t="str">
        <f>VLOOKUP("&lt;Zeilentitel_2&gt;",Uebersetzungen!$B$3:$F$38,Uebersetzungen!B$2+1,FALSE)</f>
        <v>EFH</v>
      </c>
      <c r="B17" s="41">
        <v>2.5</v>
      </c>
      <c r="C17" s="41">
        <v>2.4</v>
      </c>
      <c r="D17" s="41">
        <v>3.1</v>
      </c>
      <c r="E17" s="41">
        <v>3.2</v>
      </c>
      <c r="F17" s="41">
        <v>3.8</v>
      </c>
      <c r="G17" s="41">
        <v>5.4</v>
      </c>
      <c r="H17" s="41">
        <v>6.7</v>
      </c>
      <c r="I17" s="41">
        <v>8</v>
      </c>
      <c r="J17" s="41">
        <v>8.5</v>
      </c>
      <c r="K17" s="41">
        <v>7.9</v>
      </c>
      <c r="L17" s="41">
        <v>6.8</v>
      </c>
      <c r="M17" s="74"/>
      <c r="N17" s="74"/>
      <c r="O17" s="1"/>
      <c r="P17" s="1"/>
      <c r="Q17" s="1"/>
      <c r="R17" s="1"/>
      <c r="S17" s="2"/>
      <c r="T17" s="2"/>
      <c r="U17" s="2"/>
      <c r="V17" s="2"/>
      <c r="W17" s="2"/>
    </row>
    <row r="18" spans="1:23" ht="12.9" customHeight="1" x14ac:dyDescent="0.3">
      <c r="A18" s="9" t="str">
        <f>VLOOKUP("&lt;Zeilentitel_4&gt;",Uebersetzungen!$B$3:$F$38,Uebersetzungen!B$2+1,FALSE)</f>
        <v>GemeindeTyp 1</v>
      </c>
      <c r="B18" s="40">
        <v>5.4</v>
      </c>
      <c r="C18" s="40">
        <v>2.5</v>
      </c>
      <c r="D18" s="40">
        <v>5.9</v>
      </c>
      <c r="E18" s="40">
        <v>3.7</v>
      </c>
      <c r="F18" s="40">
        <v>3.9</v>
      </c>
      <c r="G18" s="40">
        <v>6.6</v>
      </c>
      <c r="H18" s="40">
        <v>5.4</v>
      </c>
      <c r="I18" s="40">
        <v>6.3</v>
      </c>
      <c r="J18" s="40">
        <v>10.8</v>
      </c>
      <c r="K18" s="40">
        <v>8.8000000000000007</v>
      </c>
      <c r="L18" s="40">
        <v>8.4</v>
      </c>
      <c r="M18" s="74"/>
      <c r="N18" s="74"/>
      <c r="O18" s="1"/>
      <c r="P18" s="1"/>
      <c r="Q18" s="1"/>
      <c r="R18" s="1"/>
      <c r="S18" s="2"/>
      <c r="T18" s="2"/>
      <c r="U18" s="2"/>
      <c r="V18" s="2"/>
      <c r="W18" s="2"/>
    </row>
    <row r="19" spans="1:23" ht="12.9" customHeight="1" x14ac:dyDescent="0.3">
      <c r="A19" s="9" t="str">
        <f>VLOOKUP("&lt;Zeilentitel_5&gt;",Uebersetzungen!$B$3:$F$38,Uebersetzungen!B$2+1,FALSE)</f>
        <v>GemeindeTyp 2</v>
      </c>
      <c r="B19" s="40">
        <v>2.1</v>
      </c>
      <c r="C19" s="40">
        <v>2.1</v>
      </c>
      <c r="D19" s="40">
        <v>1.1000000000000001</v>
      </c>
      <c r="E19" s="40">
        <v>3.7</v>
      </c>
      <c r="F19" s="40">
        <v>3.6</v>
      </c>
      <c r="G19" s="40">
        <v>3</v>
      </c>
      <c r="H19" s="40">
        <v>5</v>
      </c>
      <c r="I19" s="40">
        <v>9.1999999999999993</v>
      </c>
      <c r="J19" s="40">
        <v>8.6</v>
      </c>
      <c r="K19" s="40">
        <v>7.6</v>
      </c>
      <c r="L19" s="40">
        <v>8.8000000000000007</v>
      </c>
      <c r="M19" s="74"/>
      <c r="N19" s="74"/>
      <c r="O19" s="1"/>
      <c r="P19" s="1"/>
      <c r="Q19" s="1"/>
      <c r="R19" s="1"/>
      <c r="S19" s="2"/>
      <c r="T19" s="2"/>
      <c r="U19" s="2"/>
      <c r="V19" s="2"/>
      <c r="W19" s="2"/>
    </row>
    <row r="20" spans="1:23" ht="12.9" customHeight="1" x14ac:dyDescent="0.3">
      <c r="A20" s="9" t="str">
        <f>VLOOKUP("&lt;Zeilentitel_6&gt;",Uebersetzungen!$B$3:$F$38,Uebersetzungen!B$2+1,FALSE)</f>
        <v>GemeindeTyp 3</v>
      </c>
      <c r="B20" s="40">
        <v>2.6</v>
      </c>
      <c r="C20" s="40">
        <v>1.8</v>
      </c>
      <c r="D20" s="40">
        <v>2.9</v>
      </c>
      <c r="E20" s="40">
        <v>1.2</v>
      </c>
      <c r="F20" s="40">
        <v>5.8</v>
      </c>
      <c r="G20" s="40">
        <v>6.6</v>
      </c>
      <c r="H20" s="40">
        <v>9.1999999999999993</v>
      </c>
      <c r="I20" s="40">
        <v>11.6</v>
      </c>
      <c r="J20" s="40">
        <v>3.5</v>
      </c>
      <c r="K20" s="40">
        <v>6</v>
      </c>
      <c r="L20" s="40">
        <v>4.4000000000000004</v>
      </c>
      <c r="M20" s="74"/>
      <c r="N20" s="74"/>
      <c r="O20" s="1"/>
      <c r="P20" s="1"/>
      <c r="Q20" s="1"/>
      <c r="R20" s="1"/>
      <c r="S20" s="2"/>
      <c r="T20" s="2"/>
      <c r="U20" s="2"/>
      <c r="V20" s="2"/>
      <c r="W20" s="2"/>
    </row>
    <row r="21" spans="1:23" ht="12.9" customHeight="1" x14ac:dyDescent="0.3">
      <c r="A21" s="9" t="str">
        <f>VLOOKUP("&lt;Zeilentitel_7&gt;",Uebersetzungen!$B$3:$F$38,Uebersetzungen!B$2+1,FALSE)</f>
        <v>GemeindeTyp 4</v>
      </c>
      <c r="B21" s="40">
        <v>0.1</v>
      </c>
      <c r="C21" s="40">
        <v>2.9</v>
      </c>
      <c r="D21" s="40">
        <v>1.1000000000000001</v>
      </c>
      <c r="E21" s="40">
        <v>2.5</v>
      </c>
      <c r="F21" s="40">
        <v>4.8</v>
      </c>
      <c r="G21" s="40">
        <v>5.3</v>
      </c>
      <c r="H21" s="40">
        <v>9.1</v>
      </c>
      <c r="I21" s="40">
        <v>7.9</v>
      </c>
      <c r="J21" s="40">
        <v>7.2</v>
      </c>
      <c r="K21" s="40">
        <v>7.3</v>
      </c>
      <c r="L21" s="40">
        <v>5.5</v>
      </c>
      <c r="M21" s="74"/>
      <c r="N21" s="74"/>
      <c r="O21" s="1"/>
      <c r="P21" s="1"/>
      <c r="Q21" s="1"/>
      <c r="R21" s="1"/>
      <c r="S21" s="2"/>
      <c r="T21" s="2"/>
      <c r="U21" s="2"/>
      <c r="V21" s="2"/>
      <c r="W21" s="2"/>
    </row>
    <row r="22" spans="1:23" ht="12.9" customHeight="1" x14ac:dyDescent="0.3">
      <c r="A22" s="9" t="str">
        <f>VLOOKUP("&lt;Zeilentitel_8&gt;",Uebersetzungen!$B$3:$F$38,Uebersetzungen!B$2+1,FALSE)</f>
        <v>GemeindeTyp 5</v>
      </c>
      <c r="B22" s="40">
        <v>2.1</v>
      </c>
      <c r="C22" s="40">
        <v>2</v>
      </c>
      <c r="D22" s="40">
        <v>4.2</v>
      </c>
      <c r="E22" s="40">
        <v>3.8</v>
      </c>
      <c r="F22" s="40">
        <v>1.8</v>
      </c>
      <c r="G22" s="40">
        <v>5.5</v>
      </c>
      <c r="H22" s="40">
        <v>5.6</v>
      </c>
      <c r="I22" s="40">
        <v>7.9</v>
      </c>
      <c r="J22" s="40">
        <v>9.1</v>
      </c>
      <c r="K22" s="40">
        <v>8.1999999999999993</v>
      </c>
      <c r="L22" s="40">
        <v>5.9</v>
      </c>
      <c r="M22" s="74"/>
      <c r="N22" s="74"/>
      <c r="O22" s="1"/>
      <c r="P22" s="1"/>
      <c r="Q22" s="1"/>
      <c r="R22" s="1"/>
      <c r="S22" s="2"/>
      <c r="T22" s="2"/>
      <c r="U22" s="2"/>
      <c r="V22" s="2"/>
      <c r="W22" s="2"/>
    </row>
    <row r="23" spans="1:23" ht="12.9" customHeight="1" x14ac:dyDescent="0.3">
      <c r="A23" s="18" t="str">
        <f>VLOOKUP("&lt;Zeilentitel_3&gt;",Uebersetzungen!$B$3:$F$38,Uebersetzungen!B$2+1,FALSE)</f>
        <v>EGW</v>
      </c>
      <c r="B23" s="41">
        <v>0.9</v>
      </c>
      <c r="C23" s="41">
        <v>2.6</v>
      </c>
      <c r="D23" s="41">
        <v>2.1</v>
      </c>
      <c r="E23" s="41">
        <v>3.1</v>
      </c>
      <c r="F23" s="41">
        <v>3.9</v>
      </c>
      <c r="G23" s="41">
        <v>4.0999999999999996</v>
      </c>
      <c r="H23" s="41">
        <v>7.2</v>
      </c>
      <c r="I23" s="41">
        <v>6.7</v>
      </c>
      <c r="J23" s="41">
        <v>5.6</v>
      </c>
      <c r="K23" s="41">
        <v>7.1</v>
      </c>
      <c r="L23" s="41">
        <v>5.9</v>
      </c>
      <c r="M23" s="74"/>
      <c r="N23" s="74"/>
      <c r="O23" s="1"/>
      <c r="P23" s="1"/>
      <c r="Q23" s="1"/>
      <c r="R23" s="1"/>
      <c r="S23" s="2"/>
      <c r="T23" s="2"/>
      <c r="U23" s="2"/>
      <c r="V23" s="2"/>
      <c r="W23" s="2"/>
    </row>
    <row r="24" spans="1:23" ht="12.9" customHeight="1" x14ac:dyDescent="0.3">
      <c r="A24" s="9" t="str">
        <f>VLOOKUP("&lt;Zeilentitel_4&gt;",Uebersetzungen!$B$3:$F$38,Uebersetzungen!B$2+1,FALSE)</f>
        <v>GemeindeTyp 1</v>
      </c>
      <c r="B24" s="40">
        <v>1.9</v>
      </c>
      <c r="C24" s="40">
        <v>3.2</v>
      </c>
      <c r="D24" s="40">
        <v>3.3</v>
      </c>
      <c r="E24" s="40">
        <v>1.8</v>
      </c>
      <c r="F24" s="40">
        <v>5.4</v>
      </c>
      <c r="G24" s="40">
        <v>3.6</v>
      </c>
      <c r="H24" s="40">
        <v>9</v>
      </c>
      <c r="I24" s="40">
        <v>6.9</v>
      </c>
      <c r="J24" s="40">
        <v>5.6</v>
      </c>
      <c r="K24" s="40">
        <v>10.4</v>
      </c>
      <c r="L24" s="40">
        <v>7.4</v>
      </c>
      <c r="M24" s="74"/>
      <c r="N24" s="74"/>
      <c r="O24" s="1"/>
      <c r="P24" s="1"/>
      <c r="Q24" s="1"/>
      <c r="R24" s="1"/>
      <c r="S24" s="2"/>
      <c r="T24" s="2"/>
      <c r="U24" s="2"/>
      <c r="V24" s="2"/>
      <c r="W24" s="2"/>
    </row>
    <row r="25" spans="1:23" ht="12.9" customHeight="1" x14ac:dyDescent="0.3">
      <c r="A25" s="9" t="str">
        <f>VLOOKUP("&lt;Zeilentitel_5&gt;",Uebersetzungen!$B$3:$F$38,Uebersetzungen!B$2+1,FALSE)</f>
        <v>GemeindeTyp 2</v>
      </c>
      <c r="B25" s="40">
        <v>0.5</v>
      </c>
      <c r="C25" s="40">
        <v>2.4</v>
      </c>
      <c r="D25" s="40">
        <v>0.7</v>
      </c>
      <c r="E25" s="40">
        <v>4.2</v>
      </c>
      <c r="F25" s="40">
        <v>4.2</v>
      </c>
      <c r="G25" s="40">
        <v>3.2</v>
      </c>
      <c r="H25" s="40">
        <v>6</v>
      </c>
      <c r="I25" s="40">
        <v>7.3</v>
      </c>
      <c r="J25" s="40">
        <v>4.3</v>
      </c>
      <c r="K25" s="40">
        <v>5.6</v>
      </c>
      <c r="L25" s="40">
        <v>2.7</v>
      </c>
      <c r="M25" s="74"/>
      <c r="N25" s="74"/>
      <c r="O25" s="1"/>
      <c r="P25" s="1"/>
      <c r="Q25" s="1"/>
      <c r="R25" s="1"/>
      <c r="S25" s="2"/>
      <c r="T25" s="2"/>
      <c r="U25" s="2"/>
      <c r="V25" s="2"/>
      <c r="W25" s="2"/>
    </row>
    <row r="26" spans="1:23" ht="12.9" customHeight="1" x14ac:dyDescent="0.3">
      <c r="A26" s="9" t="str">
        <f>VLOOKUP("&lt;Zeilentitel_6&gt;",Uebersetzungen!$B$3:$F$38,Uebersetzungen!B$2+1,FALSE)</f>
        <v>GemeindeTyp 3</v>
      </c>
      <c r="B26" s="40">
        <v>-0.7</v>
      </c>
      <c r="C26" s="40">
        <v>0</v>
      </c>
      <c r="D26" s="40">
        <v>2.2000000000000002</v>
      </c>
      <c r="E26" s="40">
        <v>4.0999999999999996</v>
      </c>
      <c r="F26" s="40">
        <v>5.4</v>
      </c>
      <c r="G26" s="40">
        <v>6</v>
      </c>
      <c r="H26" s="40">
        <v>5.0999999999999996</v>
      </c>
      <c r="I26" s="40">
        <v>3.5</v>
      </c>
      <c r="J26" s="40">
        <v>2</v>
      </c>
      <c r="K26" s="40">
        <v>1.5</v>
      </c>
      <c r="L26" s="40">
        <v>3.6</v>
      </c>
      <c r="M26" s="74"/>
      <c r="N26" s="74"/>
      <c r="O26" s="1"/>
      <c r="P26" s="1"/>
      <c r="Q26" s="1"/>
      <c r="R26" s="1"/>
      <c r="S26" s="2"/>
      <c r="T26" s="2"/>
      <c r="U26" s="2"/>
      <c r="V26" s="2"/>
      <c r="W26" s="2"/>
    </row>
    <row r="27" spans="1:23" ht="12.9" customHeight="1" x14ac:dyDescent="0.3">
      <c r="A27" s="9" t="str">
        <f>VLOOKUP("&lt;Zeilentitel_7&gt;",Uebersetzungen!$B$3:$F$38,Uebersetzungen!B$2+1,FALSE)</f>
        <v>GemeindeTyp 4</v>
      </c>
      <c r="B27" s="40">
        <v>0.7</v>
      </c>
      <c r="C27" s="40">
        <v>2.4</v>
      </c>
      <c r="D27" s="40">
        <v>1.5</v>
      </c>
      <c r="E27" s="40">
        <v>3.4</v>
      </c>
      <c r="F27" s="40">
        <v>1.2</v>
      </c>
      <c r="G27" s="40">
        <v>4.5</v>
      </c>
      <c r="H27" s="40">
        <v>6</v>
      </c>
      <c r="I27" s="40">
        <v>6.6</v>
      </c>
      <c r="J27" s="40">
        <v>8.3000000000000007</v>
      </c>
      <c r="K27" s="40">
        <v>5.5</v>
      </c>
      <c r="L27" s="40">
        <v>8.5</v>
      </c>
      <c r="M27" s="74"/>
      <c r="N27" s="74"/>
      <c r="O27" s="1"/>
      <c r="P27" s="1"/>
      <c r="Q27" s="1"/>
      <c r="R27" s="1"/>
      <c r="S27" s="2"/>
      <c r="T27" s="2"/>
      <c r="U27" s="2"/>
      <c r="V27" s="2"/>
      <c r="W27" s="2"/>
    </row>
    <row r="28" spans="1:23" ht="12.9" customHeight="1" x14ac:dyDescent="0.3">
      <c r="A28" s="10" t="str">
        <f>VLOOKUP("&lt;Zeilentitel_8&gt;",Uebersetzungen!$B$3:$F$38,Uebersetzungen!B$2+1,FALSE)</f>
        <v>GemeindeTyp 5</v>
      </c>
      <c r="B28" s="42">
        <v>0.5</v>
      </c>
      <c r="C28" s="42">
        <v>4.2</v>
      </c>
      <c r="D28" s="42">
        <v>2</v>
      </c>
      <c r="E28" s="42">
        <v>3.5</v>
      </c>
      <c r="F28" s="42">
        <v>3.3</v>
      </c>
      <c r="G28" s="42">
        <v>4.7</v>
      </c>
      <c r="H28" s="42">
        <v>8.6999999999999993</v>
      </c>
      <c r="I28" s="42">
        <v>8.3000000000000007</v>
      </c>
      <c r="J28" s="42">
        <v>6</v>
      </c>
      <c r="K28" s="42">
        <v>9.1999999999999993</v>
      </c>
      <c r="L28" s="42">
        <v>4.3</v>
      </c>
      <c r="M28" s="74"/>
      <c r="N28" s="74"/>
      <c r="O28" s="1"/>
      <c r="P28" s="1"/>
      <c r="Q28" s="1"/>
      <c r="R28" s="1"/>
      <c r="S28" s="2"/>
      <c r="T28" s="2"/>
      <c r="U28" s="2"/>
      <c r="V28" s="2"/>
      <c r="W28" s="2"/>
    </row>
    <row r="29" spans="1:23" ht="16.5" customHeight="1" x14ac:dyDescent="0.3">
      <c r="A29" s="17" t="str">
        <f>VLOOKUP("&lt;Legende_1&gt;",Uebersetzungen!$B$3:$F$38,Uebersetzungen!B$2+1,FALSE)</f>
        <v>Legende: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"/>
      <c r="N29" s="1"/>
      <c r="O29" s="1"/>
      <c r="P29" s="1"/>
      <c r="Q29" s="1"/>
      <c r="R29" s="1"/>
      <c r="S29" s="2"/>
      <c r="T29" s="2"/>
      <c r="U29" s="2"/>
      <c r="V29" s="2"/>
      <c r="W29" s="2"/>
    </row>
    <row r="30" spans="1:23" ht="12.9" customHeight="1" x14ac:dyDescent="0.3">
      <c r="A30" s="86" t="str">
        <f>VLOOKUP("&lt;Legende_2&gt;",Uebersetzungen!$B$3:$F$38,Uebersetzungen!B$2+1,FALSE)</f>
        <v>Total - Wohneigentum (EFH und EGW)</v>
      </c>
      <c r="B30" s="86"/>
      <c r="C30" s="86"/>
      <c r="D30" s="86"/>
      <c r="E30" s="77"/>
      <c r="F30" s="82"/>
      <c r="G30" s="69"/>
      <c r="H30" s="69"/>
      <c r="I30" s="69"/>
      <c r="J30" s="69"/>
      <c r="K30" s="69"/>
      <c r="L30" s="69"/>
      <c r="M30" s="12"/>
      <c r="N30" s="12"/>
      <c r="O30" s="1"/>
      <c r="P30" s="1"/>
      <c r="Q30" s="1"/>
      <c r="R30" s="1"/>
      <c r="S30" s="2"/>
      <c r="T30" s="2"/>
      <c r="U30" s="2"/>
      <c r="V30" s="2"/>
      <c r="W30" s="2"/>
    </row>
    <row r="31" spans="1:23" ht="12.9" customHeight="1" x14ac:dyDescent="0.3">
      <c r="A31" s="86" t="str">
        <f>VLOOKUP("&lt;Legende_3&gt;",Uebersetzungen!$B$3:$F$38,Uebersetzungen!B$2+1,FALSE)</f>
        <v>EFH - Einfamilienhäuser</v>
      </c>
      <c r="B31" s="86"/>
      <c r="C31" s="86"/>
      <c r="D31" s="86"/>
      <c r="E31" s="77"/>
      <c r="F31" s="82"/>
      <c r="G31" s="69"/>
      <c r="H31" s="69"/>
      <c r="I31" s="69"/>
      <c r="J31" s="69"/>
      <c r="K31" s="69"/>
      <c r="L31" s="69"/>
      <c r="M31" s="12"/>
      <c r="N31" s="13"/>
      <c r="O31" s="1"/>
      <c r="P31" s="1"/>
      <c r="Q31" s="1"/>
      <c r="R31" s="1"/>
      <c r="S31" s="2"/>
      <c r="T31" s="2"/>
      <c r="U31" s="2"/>
      <c r="V31" s="2"/>
      <c r="W31" s="2"/>
    </row>
    <row r="32" spans="1:23" ht="12.9" customHeight="1" x14ac:dyDescent="0.3">
      <c r="A32" s="86" t="str">
        <f>VLOOKUP("&lt;Legende_4&gt;",Uebersetzungen!$B$3:$F$38,Uebersetzungen!B$2+1,FALSE)</f>
        <v xml:space="preserve">EGW - Eigentumswohnungen </v>
      </c>
      <c r="B32" s="86"/>
      <c r="C32" s="86"/>
      <c r="D32" s="86"/>
      <c r="E32" s="77"/>
      <c r="F32" s="82"/>
      <c r="G32" s="69"/>
      <c r="H32" s="69"/>
      <c r="I32" s="69"/>
      <c r="J32" s="69"/>
      <c r="K32" s="69"/>
      <c r="L32" s="69"/>
      <c r="M32" s="12"/>
      <c r="N32" s="13"/>
      <c r="O32" s="1"/>
      <c r="P32" s="1"/>
      <c r="Q32" s="1"/>
      <c r="R32" s="1"/>
      <c r="S32" s="2"/>
      <c r="T32" s="2"/>
      <c r="U32" s="2"/>
      <c r="V32" s="2"/>
      <c r="W32" s="2"/>
    </row>
    <row r="33" spans="1:23" ht="12.9" customHeight="1" x14ac:dyDescent="0.3">
      <c r="A33" s="86" t="str">
        <f>VLOOKUP("&lt;Legende_5&gt;",Uebersetzungen!$B$3:$F$38,Uebersetzungen!B$2+1,FALSE)</f>
        <v>GemeindeTyp 1 - Städtische Gemeinde einer grossen Agglomeration</v>
      </c>
      <c r="B33" s="86"/>
      <c r="C33" s="86"/>
      <c r="D33" s="86"/>
      <c r="E33" s="77"/>
      <c r="F33" s="82"/>
      <c r="G33" s="69"/>
      <c r="H33" s="69"/>
      <c r="I33" s="69"/>
      <c r="J33" s="69"/>
      <c r="K33" s="69"/>
      <c r="L33" s="69"/>
      <c r="M33" s="12"/>
      <c r="N33" s="13"/>
      <c r="O33" s="1"/>
      <c r="P33" s="1"/>
      <c r="Q33" s="1"/>
      <c r="R33" s="1"/>
      <c r="S33" s="2"/>
      <c r="T33" s="2"/>
      <c r="U33" s="2"/>
      <c r="V33" s="2"/>
      <c r="W33" s="2"/>
    </row>
    <row r="34" spans="1:23" ht="12.9" customHeight="1" x14ac:dyDescent="0.3">
      <c r="A34" s="86" t="str">
        <f>VLOOKUP("&lt;Legende_6&gt;",Uebersetzungen!$B$3:$F$38,Uebersetzungen!B$2+1,FALSE)</f>
        <v>GemeindeTyp 2 - Städtische Gemeinde einer mittelgrossen Agglomeration</v>
      </c>
      <c r="B34" s="86"/>
      <c r="C34" s="86"/>
      <c r="D34" s="86"/>
      <c r="E34" s="77"/>
      <c r="F34" s="82"/>
      <c r="G34" s="69"/>
      <c r="H34" s="69"/>
      <c r="I34" s="69"/>
      <c r="J34" s="69"/>
      <c r="K34" s="69"/>
      <c r="L34" s="69"/>
      <c r="M34" s="12"/>
      <c r="N34" s="13"/>
      <c r="O34" s="1"/>
      <c r="P34" s="1"/>
      <c r="Q34" s="1"/>
      <c r="R34" s="1"/>
      <c r="S34" s="2"/>
      <c r="T34" s="2"/>
      <c r="U34" s="2"/>
      <c r="V34" s="2"/>
      <c r="W34" s="2"/>
    </row>
    <row r="35" spans="1:23" ht="12.9" customHeight="1" x14ac:dyDescent="0.3">
      <c r="A35" s="86" t="str">
        <f>VLOOKUP("&lt;Legende_7&gt;",Uebersetzungen!$B$3:$F$38,Uebersetzungen!B$2+1,FALSE)</f>
        <v>GemeindeTyp 3 - Städtische Gemeinde einer kleinen oder ausserhalb einer Agglomeration</v>
      </c>
      <c r="B35" s="86"/>
      <c r="C35" s="86"/>
      <c r="D35" s="86"/>
      <c r="E35" s="77"/>
      <c r="F35" s="82"/>
      <c r="G35" s="69"/>
      <c r="H35" s="69"/>
      <c r="I35" s="69"/>
      <c r="J35" s="69"/>
      <c r="K35" s="69"/>
      <c r="L35" s="69"/>
      <c r="M35" s="12"/>
      <c r="N35" s="13"/>
      <c r="O35" s="1"/>
      <c r="P35" s="1"/>
      <c r="Q35" s="1"/>
      <c r="R35" s="1"/>
      <c r="S35" s="2"/>
      <c r="T35" s="2"/>
      <c r="U35" s="2"/>
      <c r="V35" s="2"/>
      <c r="W35" s="2"/>
    </row>
    <row r="36" spans="1:23" ht="12.9" customHeight="1" x14ac:dyDescent="0.3">
      <c r="A36" s="86" t="str">
        <f>VLOOKUP("&lt;Legende_8&gt;",Uebersetzungen!$B$3:$F$38,Uebersetzungen!B$2+1,FALSE)</f>
        <v xml:space="preserve">GemeindeTyp 4 - Intermediäre Gemeinde </v>
      </c>
      <c r="B36" s="86"/>
      <c r="C36" s="86"/>
      <c r="D36" s="86"/>
      <c r="E36" s="77"/>
      <c r="F36" s="82"/>
      <c r="G36" s="69"/>
      <c r="H36" s="69"/>
      <c r="I36" s="69"/>
      <c r="J36" s="69"/>
      <c r="K36" s="69"/>
      <c r="L36" s="69"/>
      <c r="M36" s="12"/>
      <c r="N36" s="13"/>
      <c r="O36" s="1"/>
      <c r="P36" s="1"/>
      <c r="Q36" s="1"/>
      <c r="R36" s="1"/>
      <c r="S36" s="2"/>
      <c r="T36" s="2"/>
      <c r="U36" s="2"/>
      <c r="V36" s="2"/>
      <c r="W36" s="2"/>
    </row>
    <row r="37" spans="1:23" ht="12.9" customHeight="1" x14ac:dyDescent="0.3">
      <c r="A37" s="86" t="str">
        <f>VLOOKUP("&lt;Legende_9&gt;",Uebersetzungen!$B$3:$F$38,Uebersetzungen!B$2+1,FALSE)</f>
        <v>GemeindeTyp 5 - Ländliche Gemeinde</v>
      </c>
      <c r="B37" s="86"/>
      <c r="C37" s="86"/>
      <c r="D37" s="86"/>
      <c r="E37" s="77"/>
      <c r="F37" s="82"/>
      <c r="G37" s="69"/>
      <c r="H37" s="69"/>
      <c r="I37" s="69"/>
      <c r="J37" s="69"/>
      <c r="K37" s="69"/>
      <c r="L37" s="69"/>
      <c r="M37" s="12"/>
      <c r="N37" s="13"/>
      <c r="O37" s="1"/>
      <c r="P37" s="1"/>
      <c r="Q37" s="1"/>
      <c r="R37" s="1"/>
      <c r="S37" s="2"/>
      <c r="T37" s="2"/>
      <c r="U37" s="2"/>
      <c r="V37" s="2"/>
      <c r="W37" s="2"/>
    </row>
    <row r="38" spans="1:23" ht="12.9" customHeight="1" x14ac:dyDescent="0.3">
      <c r="A38" s="86"/>
      <c r="B38" s="86"/>
      <c r="C38" s="86"/>
      <c r="D38" s="86"/>
      <c r="E38" s="77"/>
      <c r="F38" s="82"/>
      <c r="G38" s="70"/>
      <c r="H38" s="70"/>
      <c r="I38" s="70"/>
      <c r="J38" s="70"/>
      <c r="K38" s="70"/>
      <c r="L38" s="70"/>
      <c r="M38" s="12"/>
      <c r="N38" s="13"/>
      <c r="O38" s="1"/>
      <c r="P38" s="1"/>
      <c r="Q38" s="1"/>
      <c r="R38" s="1"/>
      <c r="S38" s="2"/>
      <c r="T38" s="2"/>
      <c r="U38" s="2"/>
      <c r="V38" s="2"/>
      <c r="W38" s="2"/>
    </row>
    <row r="39" spans="1:23" ht="12.9" customHeight="1" x14ac:dyDescent="0.3">
      <c r="A39" s="85" t="str">
        <f>VLOOKUP("&lt;Quelle&gt;",Uebersetzungen!$B$3:$F$38,Uebersetzungen!B$2+1,FALSE)</f>
        <v>Quelle: BFS - Schweizerischer Wohnimmobilienpreisindex, IMPI</v>
      </c>
      <c r="B39" s="85"/>
      <c r="C39" s="85"/>
      <c r="D39" s="85"/>
      <c r="E39" s="76"/>
      <c r="F39" s="81"/>
      <c r="G39" s="71"/>
      <c r="H39" s="71"/>
      <c r="I39" s="71"/>
      <c r="J39" s="71"/>
      <c r="K39" s="71"/>
      <c r="L39" s="71"/>
      <c r="M39" s="1"/>
      <c r="N39" s="1"/>
      <c r="O39" s="1"/>
      <c r="P39" s="1"/>
      <c r="Q39" s="1"/>
      <c r="R39" s="1"/>
      <c r="S39" s="2"/>
      <c r="T39" s="2"/>
      <c r="U39" s="2"/>
      <c r="V39" s="2"/>
      <c r="W39" s="2"/>
    </row>
    <row r="40" spans="1:23" ht="12.9" customHeight="1" x14ac:dyDescent="0.3">
      <c r="A40" s="85" t="str">
        <f>VLOOKUP("&lt;CopyRight&gt;",Uebersetzungen!$B$3:$F$38,Uebersetzungen!B$2+1,FALSE)</f>
        <v>© BFS 2022</v>
      </c>
      <c r="B40" s="85"/>
      <c r="C40" s="85"/>
      <c r="D40" s="85"/>
      <c r="E40" s="76"/>
      <c r="F40" s="81"/>
      <c r="G40" s="72"/>
      <c r="H40" s="72"/>
      <c r="I40" s="72"/>
      <c r="J40" s="72"/>
      <c r="K40" s="72"/>
      <c r="L40" s="72"/>
      <c r="M40" s="1"/>
      <c r="N40" s="1"/>
      <c r="O40" s="1"/>
      <c r="P40" s="1"/>
      <c r="Q40" s="1"/>
      <c r="R40" s="1"/>
      <c r="S40" s="2"/>
      <c r="T40" s="2"/>
      <c r="U40" s="2"/>
      <c r="V40" s="2"/>
      <c r="W40" s="2"/>
    </row>
    <row r="41" spans="1:23" ht="12.9" customHeight="1" x14ac:dyDescent="0.3">
      <c r="A41" s="85" t="str">
        <f>VLOOKUP("&lt;Auskunft&gt;",Uebersetzungen!$B$3:$F$38,Uebersetzungen!B$2+1,FALSE)</f>
        <v>Auskunft: Bundesamt für Statistik (BFS), IMPI@bfs.admin.ch, Tel. +41 58 463 60 69</v>
      </c>
      <c r="B41" s="85"/>
      <c r="C41" s="85"/>
      <c r="D41" s="85"/>
      <c r="E41" s="76"/>
      <c r="F41" s="81"/>
      <c r="G41" s="71"/>
      <c r="H41" s="71"/>
      <c r="I41" s="71"/>
      <c r="J41" s="71"/>
      <c r="K41" s="71"/>
      <c r="L41" s="71"/>
      <c r="M41" s="1"/>
      <c r="N41" s="1"/>
      <c r="O41" s="1"/>
      <c r="P41" s="1"/>
      <c r="Q41" s="1"/>
      <c r="R41" s="1"/>
      <c r="S41" s="2"/>
      <c r="T41" s="2"/>
      <c r="U41" s="2"/>
      <c r="V41" s="2"/>
      <c r="W41" s="2"/>
    </row>
    <row r="42" spans="1:2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2"/>
      <c r="T42" s="2"/>
      <c r="U42" s="2"/>
      <c r="V42" s="2"/>
      <c r="W42" s="2"/>
    </row>
    <row r="43" spans="1:2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2"/>
      <c r="T43" s="2"/>
      <c r="U43" s="2"/>
      <c r="V43" s="2"/>
      <c r="W43" s="2"/>
    </row>
    <row r="44" spans="1:2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2"/>
      <c r="T44" s="2"/>
      <c r="U44" s="2"/>
      <c r="V44" s="2"/>
      <c r="W44" s="2"/>
    </row>
    <row r="45" spans="1:2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2"/>
      <c r="T45" s="2"/>
      <c r="U45" s="2"/>
      <c r="V45" s="2"/>
      <c r="W45" s="2"/>
    </row>
    <row r="46" spans="1:2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2"/>
      <c r="T46" s="2"/>
      <c r="U46" s="2"/>
      <c r="V46" s="2"/>
      <c r="W46" s="2"/>
    </row>
    <row r="47" spans="1:2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2"/>
      <c r="T47" s="2"/>
      <c r="U47" s="2"/>
      <c r="V47" s="2"/>
      <c r="W47" s="2"/>
    </row>
    <row r="48" spans="1:2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2"/>
      <c r="T48" s="2"/>
      <c r="U48" s="2"/>
      <c r="V48" s="2"/>
      <c r="W48" s="2"/>
    </row>
    <row r="49" spans="1:23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2"/>
      <c r="T49" s="2"/>
      <c r="U49" s="2"/>
      <c r="V49" s="2"/>
      <c r="W49" s="2"/>
    </row>
    <row r="50" spans="1:23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2"/>
      <c r="T50" s="2"/>
      <c r="U50" s="2"/>
      <c r="V50" s="2"/>
      <c r="W50" s="2"/>
    </row>
    <row r="51" spans="1:23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2"/>
      <c r="T51" s="2"/>
      <c r="U51" s="2"/>
      <c r="V51" s="2"/>
      <c r="W51" s="2"/>
    </row>
    <row r="52" spans="1:23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2"/>
      <c r="T52" s="2"/>
      <c r="U52" s="2"/>
      <c r="V52" s="2"/>
      <c r="W52" s="2"/>
    </row>
    <row r="53" spans="1:23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2"/>
      <c r="T53" s="2"/>
      <c r="U53" s="2"/>
      <c r="V53" s="2"/>
      <c r="W53" s="2"/>
    </row>
    <row r="54" spans="1:23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2"/>
      <c r="T54" s="2"/>
      <c r="U54" s="2"/>
      <c r="V54" s="2"/>
      <c r="W54" s="2"/>
    </row>
    <row r="55" spans="1:23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2"/>
      <c r="T55" s="2"/>
      <c r="U55" s="2"/>
      <c r="V55" s="2"/>
      <c r="W55" s="2"/>
    </row>
    <row r="56" spans="1:23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2"/>
      <c r="T56" s="2"/>
      <c r="U56" s="2"/>
      <c r="V56" s="2"/>
      <c r="W56" s="2"/>
    </row>
  </sheetData>
  <sheetProtection algorithmName="SHA-512" hashValue="Uur5NL27j66QafZ48Of1EhH42x7m0kfC6TKwqTcZNUplYtZM2Ni2XdoV9hjQQ0KokGojjNQxwbAGgjn240GZWw==" saltValue="KAJmjs52sZ6GgSzdW3ZcyQ==" spinCount="100000" sheet="1" objects="1" scenarios="1"/>
  <mergeCells count="15">
    <mergeCell ref="A41:D41"/>
    <mergeCell ref="A34:D34"/>
    <mergeCell ref="A35:D35"/>
    <mergeCell ref="A36:D36"/>
    <mergeCell ref="A37:D37"/>
    <mergeCell ref="A1:B1"/>
    <mergeCell ref="A39:D39"/>
    <mergeCell ref="A40:D40"/>
    <mergeCell ref="A38:D38"/>
    <mergeCell ref="A30:D30"/>
    <mergeCell ref="A31:D31"/>
    <mergeCell ref="A32:D32"/>
    <mergeCell ref="A33:D33"/>
    <mergeCell ref="A9:C9"/>
    <mergeCell ref="A8:F8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Option Button 1">
              <controlPr defaultSize="0" autoFill="0" autoLine="0" autoPict="0">
                <anchor moveWithCells="1">
                  <from>
                    <xdr:col>0</xdr:col>
                    <xdr:colOff>806450</xdr:colOff>
                    <xdr:row>0</xdr:row>
                    <xdr:rowOff>146050</xdr:rowOff>
                  </from>
                  <to>
                    <xdr:col>1</xdr:col>
                    <xdr:colOff>336550</xdr:colOff>
                    <xdr:row>1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Fill="0" autoLine="0" autoPict="0">
                <anchor moveWithCells="1">
                  <from>
                    <xdr:col>0</xdr:col>
                    <xdr:colOff>806450</xdr:colOff>
                    <xdr:row>1</xdr:row>
                    <xdr:rowOff>139700</xdr:rowOff>
                  </from>
                  <to>
                    <xdr:col>1</xdr:col>
                    <xdr:colOff>336550</xdr:colOff>
                    <xdr:row>2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0</xdr:col>
                    <xdr:colOff>806450</xdr:colOff>
                    <xdr:row>2</xdr:row>
                    <xdr:rowOff>120650</xdr:rowOff>
                  </from>
                  <to>
                    <xdr:col>1</xdr:col>
                    <xdr:colOff>336550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Option Button 4">
              <controlPr defaultSize="0" autoFill="0" autoLine="0" autoPict="0">
                <anchor moveWithCells="1">
                  <from>
                    <xdr:col>0</xdr:col>
                    <xdr:colOff>806450</xdr:colOff>
                    <xdr:row>3</xdr:row>
                    <xdr:rowOff>114300</xdr:rowOff>
                  </from>
                  <to>
                    <xdr:col>1</xdr:col>
                    <xdr:colOff>336550</xdr:colOff>
                    <xdr:row>4</xdr:row>
                    <xdr:rowOff>146050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7"/>
  <dimension ref="A1:I70"/>
  <sheetViews>
    <sheetView workbookViewId="0">
      <selection activeCell="E6" sqref="E6"/>
    </sheetView>
  </sheetViews>
  <sheetFormatPr baseColWidth="10" defaultColWidth="11" defaultRowHeight="12.5" x14ac:dyDescent="0.3"/>
  <cols>
    <col min="1" max="1" width="6.1640625" style="6" customWidth="1"/>
    <col min="2" max="2" width="0.6640625" style="6" customWidth="1"/>
    <col min="3" max="3" width="28.9140625" style="6" customWidth="1"/>
    <col min="4" max="4" width="28.1640625" style="6" customWidth="1"/>
    <col min="5" max="5" width="28.4140625" style="6" customWidth="1"/>
    <col min="6" max="6" width="28" style="6" customWidth="1"/>
    <col min="7" max="16384" width="11" style="6"/>
  </cols>
  <sheetData>
    <row r="1" spans="1:7" ht="13" x14ac:dyDescent="0.3">
      <c r="A1" s="37" t="s">
        <v>46</v>
      </c>
      <c r="B1" s="39" t="s">
        <v>45</v>
      </c>
      <c r="C1" s="38" t="s">
        <v>9</v>
      </c>
      <c r="D1" s="52" t="s">
        <v>10</v>
      </c>
      <c r="E1" s="63" t="s">
        <v>18</v>
      </c>
      <c r="F1" s="51" t="s">
        <v>26</v>
      </c>
      <c r="G1" s="22"/>
    </row>
    <row r="2" spans="1:7" ht="39" hidden="1" customHeight="1" x14ac:dyDescent="0.3">
      <c r="A2" s="23" t="s">
        <v>125</v>
      </c>
      <c r="B2" s="75">
        <v>1</v>
      </c>
      <c r="C2" s="24"/>
      <c r="D2" s="43"/>
      <c r="E2" s="24"/>
      <c r="F2" s="54"/>
      <c r="G2" s="22"/>
    </row>
    <row r="3" spans="1:7" ht="52" x14ac:dyDescent="0.3">
      <c r="A3" s="23" t="s">
        <v>99</v>
      </c>
      <c r="B3" s="6" t="s">
        <v>100</v>
      </c>
      <c r="C3" s="29" t="s">
        <v>163</v>
      </c>
      <c r="D3" s="46" t="s">
        <v>164</v>
      </c>
      <c r="E3" s="29" t="s">
        <v>165</v>
      </c>
      <c r="F3" s="60" t="s">
        <v>166</v>
      </c>
      <c r="G3" s="22"/>
    </row>
    <row r="4" spans="1:7" ht="25" x14ac:dyDescent="0.3">
      <c r="A4" s="23"/>
      <c r="B4" s="6" t="s">
        <v>101</v>
      </c>
      <c r="C4" s="25" t="s">
        <v>36</v>
      </c>
      <c r="D4" s="49" t="s">
        <v>37</v>
      </c>
      <c r="E4" s="25" t="s">
        <v>38</v>
      </c>
      <c r="F4" s="58" t="s">
        <v>39</v>
      </c>
      <c r="G4" s="22"/>
    </row>
    <row r="5" spans="1:7" ht="27" x14ac:dyDescent="0.3">
      <c r="A5" s="23"/>
      <c r="B5" s="6" t="s">
        <v>114</v>
      </c>
      <c r="C5" s="65" t="s">
        <v>126</v>
      </c>
      <c r="D5" s="66" t="s">
        <v>127</v>
      </c>
      <c r="E5" s="65" t="s">
        <v>128</v>
      </c>
      <c r="F5" s="67" t="s">
        <v>129</v>
      </c>
      <c r="G5" s="22"/>
    </row>
    <row r="6" spans="1:7" ht="27" x14ac:dyDescent="0.3">
      <c r="A6" s="23"/>
      <c r="B6" s="6" t="s">
        <v>104</v>
      </c>
      <c r="C6" s="27" t="s">
        <v>107</v>
      </c>
      <c r="D6" s="47" t="s">
        <v>110</v>
      </c>
      <c r="E6" s="27" t="s">
        <v>112</v>
      </c>
      <c r="F6" s="55" t="s">
        <v>107</v>
      </c>
      <c r="G6" s="22"/>
    </row>
    <row r="7" spans="1:7" ht="27" x14ac:dyDescent="0.3">
      <c r="A7" s="23"/>
      <c r="B7" s="6" t="s">
        <v>103</v>
      </c>
      <c r="C7" s="27" t="s">
        <v>108</v>
      </c>
      <c r="D7" s="47" t="s">
        <v>111</v>
      </c>
      <c r="E7" s="27" t="s">
        <v>113</v>
      </c>
      <c r="F7" s="55" t="s">
        <v>108</v>
      </c>
      <c r="G7" s="22"/>
    </row>
    <row r="8" spans="1:7" ht="27" x14ac:dyDescent="0.3">
      <c r="A8" s="23"/>
      <c r="B8" s="6" t="s">
        <v>102</v>
      </c>
      <c r="C8" s="65" t="s">
        <v>109</v>
      </c>
      <c r="D8" s="66" t="s">
        <v>122</v>
      </c>
      <c r="E8" s="65" t="s">
        <v>123</v>
      </c>
      <c r="F8" s="67" t="s">
        <v>109</v>
      </c>
      <c r="G8" s="22"/>
    </row>
    <row r="9" spans="1:7" ht="27" x14ac:dyDescent="0.3">
      <c r="A9" s="23"/>
      <c r="B9" s="6" t="s">
        <v>121</v>
      </c>
      <c r="C9" s="65" t="s">
        <v>124</v>
      </c>
      <c r="D9" s="66" t="s">
        <v>133</v>
      </c>
      <c r="E9" s="65" t="s">
        <v>134</v>
      </c>
      <c r="F9" s="67" t="s">
        <v>124</v>
      </c>
      <c r="G9" s="22"/>
    </row>
    <row r="10" spans="1:7" ht="27" x14ac:dyDescent="0.3">
      <c r="A10" s="23"/>
      <c r="B10" s="6" t="s">
        <v>130</v>
      </c>
      <c r="C10" s="65" t="s">
        <v>131</v>
      </c>
      <c r="D10" s="66" t="s">
        <v>135</v>
      </c>
      <c r="E10" s="65" t="s">
        <v>136</v>
      </c>
      <c r="F10" s="67" t="s">
        <v>132</v>
      </c>
      <c r="G10" s="22"/>
    </row>
    <row r="11" spans="1:7" ht="27" x14ac:dyDescent="0.3">
      <c r="A11" s="23"/>
      <c r="B11" s="6" t="s">
        <v>139</v>
      </c>
      <c r="C11" s="65" t="s">
        <v>137</v>
      </c>
      <c r="D11" s="66" t="s">
        <v>143</v>
      </c>
      <c r="E11" s="65" t="s">
        <v>144</v>
      </c>
      <c r="F11" s="67" t="s">
        <v>138</v>
      </c>
      <c r="G11" s="22"/>
    </row>
    <row r="12" spans="1:7" ht="27" x14ac:dyDescent="0.3">
      <c r="A12" s="23"/>
      <c r="B12" s="6" t="s">
        <v>140</v>
      </c>
      <c r="C12" s="65" t="s">
        <v>141</v>
      </c>
      <c r="D12" s="66" t="s">
        <v>145</v>
      </c>
      <c r="E12" s="65" t="s">
        <v>146</v>
      </c>
      <c r="F12" s="67" t="s">
        <v>142</v>
      </c>
      <c r="G12" s="22"/>
    </row>
    <row r="13" spans="1:7" ht="27" x14ac:dyDescent="0.3">
      <c r="A13" s="23"/>
      <c r="B13" s="6" t="s">
        <v>153</v>
      </c>
      <c r="C13" s="65" t="s">
        <v>147</v>
      </c>
      <c r="D13" s="66" t="s">
        <v>155</v>
      </c>
      <c r="E13" s="65" t="s">
        <v>154</v>
      </c>
      <c r="F13" s="67" t="s">
        <v>148</v>
      </c>
      <c r="G13" s="22"/>
    </row>
    <row r="14" spans="1:7" ht="27" x14ac:dyDescent="0.3">
      <c r="A14" s="23"/>
      <c r="B14" s="6" t="s">
        <v>156</v>
      </c>
      <c r="C14" s="65" t="s">
        <v>157</v>
      </c>
      <c r="D14" s="66" t="s">
        <v>159</v>
      </c>
      <c r="E14" s="65" t="s">
        <v>158</v>
      </c>
      <c r="F14" s="67" t="s">
        <v>157</v>
      </c>
      <c r="G14" s="22"/>
    </row>
    <row r="15" spans="1:7" ht="27" x14ac:dyDescent="0.3">
      <c r="A15" s="23"/>
      <c r="B15" s="6" t="s">
        <v>162</v>
      </c>
      <c r="C15" s="65" t="s">
        <v>160</v>
      </c>
      <c r="D15" s="66" t="s">
        <v>167</v>
      </c>
      <c r="E15" s="65" t="s">
        <v>161</v>
      </c>
      <c r="F15" s="67" t="s">
        <v>160</v>
      </c>
      <c r="G15" s="22"/>
    </row>
    <row r="16" spans="1:7" ht="27" x14ac:dyDescent="0.3">
      <c r="A16" s="23"/>
      <c r="B16" s="6" t="s">
        <v>171</v>
      </c>
      <c r="C16" s="28" t="s">
        <v>168</v>
      </c>
      <c r="D16" s="48" t="s">
        <v>170</v>
      </c>
      <c r="E16" s="28" t="s">
        <v>169</v>
      </c>
      <c r="F16" s="59" t="s">
        <v>168</v>
      </c>
      <c r="G16" s="22"/>
    </row>
    <row r="17" spans="1:9" ht="38.25" customHeight="1" x14ac:dyDescent="0.3">
      <c r="A17" s="22"/>
      <c r="B17" s="22"/>
      <c r="C17" s="24"/>
      <c r="D17" s="53"/>
      <c r="E17" s="64"/>
      <c r="F17" s="57"/>
      <c r="G17" s="22"/>
    </row>
    <row r="18" spans="1:9" ht="13" x14ac:dyDescent="0.3">
      <c r="A18" s="23" t="s">
        <v>105</v>
      </c>
      <c r="B18" s="6" t="s">
        <v>79</v>
      </c>
      <c r="C18" s="27" t="s">
        <v>8</v>
      </c>
      <c r="D18" s="45" t="s">
        <v>8</v>
      </c>
      <c r="E18" s="26" t="s">
        <v>19</v>
      </c>
      <c r="F18" s="56" t="s">
        <v>0</v>
      </c>
      <c r="G18" s="22"/>
    </row>
    <row r="19" spans="1:9" x14ac:dyDescent="0.3">
      <c r="A19" s="22"/>
      <c r="B19" s="6" t="s">
        <v>80</v>
      </c>
      <c r="C19" s="27" t="s">
        <v>1</v>
      </c>
      <c r="D19" s="45" t="s">
        <v>11</v>
      </c>
      <c r="E19" s="26" t="s">
        <v>25</v>
      </c>
      <c r="F19" s="56" t="s">
        <v>27</v>
      </c>
      <c r="G19" s="22"/>
    </row>
    <row r="20" spans="1:9" x14ac:dyDescent="0.3">
      <c r="A20" s="22"/>
      <c r="B20" s="6" t="s">
        <v>81</v>
      </c>
      <c r="C20" s="27" t="s">
        <v>7</v>
      </c>
      <c r="D20" s="44" t="s">
        <v>34</v>
      </c>
      <c r="E20" s="26" t="s">
        <v>12</v>
      </c>
      <c r="F20" s="56" t="s">
        <v>28</v>
      </c>
      <c r="G20" s="22"/>
    </row>
    <row r="21" spans="1:9" x14ac:dyDescent="0.3">
      <c r="A21" s="22"/>
      <c r="B21" s="6" t="s">
        <v>82</v>
      </c>
      <c r="C21" s="27" t="s">
        <v>2</v>
      </c>
      <c r="D21" s="45" t="s">
        <v>13</v>
      </c>
      <c r="E21" s="26" t="s">
        <v>20</v>
      </c>
      <c r="F21" s="56" t="s">
        <v>29</v>
      </c>
      <c r="G21" s="22"/>
    </row>
    <row r="22" spans="1:9" x14ac:dyDescent="0.3">
      <c r="A22" s="22"/>
      <c r="B22" s="6" t="s">
        <v>83</v>
      </c>
      <c r="C22" s="27" t="s">
        <v>3</v>
      </c>
      <c r="D22" s="45" t="s">
        <v>14</v>
      </c>
      <c r="E22" s="26" t="s">
        <v>21</v>
      </c>
      <c r="F22" s="56" t="s">
        <v>30</v>
      </c>
      <c r="G22" s="22"/>
    </row>
    <row r="23" spans="1:9" x14ac:dyDescent="0.3">
      <c r="A23" s="22"/>
      <c r="B23" s="6" t="s">
        <v>84</v>
      </c>
      <c r="C23" s="27" t="s">
        <v>4</v>
      </c>
      <c r="D23" s="45" t="s">
        <v>15</v>
      </c>
      <c r="E23" s="26" t="s">
        <v>22</v>
      </c>
      <c r="F23" s="56" t="s">
        <v>31</v>
      </c>
      <c r="G23" s="22"/>
    </row>
    <row r="24" spans="1:9" x14ac:dyDescent="0.3">
      <c r="A24" s="22"/>
      <c r="B24" s="6" t="s">
        <v>85</v>
      </c>
      <c r="C24" s="27" t="s">
        <v>5</v>
      </c>
      <c r="D24" s="45" t="s">
        <v>16</v>
      </c>
      <c r="E24" s="26" t="s">
        <v>23</v>
      </c>
      <c r="F24" s="56" t="s">
        <v>32</v>
      </c>
      <c r="G24" s="22"/>
    </row>
    <row r="25" spans="1:9" x14ac:dyDescent="0.3">
      <c r="A25" s="22"/>
      <c r="B25" s="6" t="s">
        <v>86</v>
      </c>
      <c r="C25" s="27" t="s">
        <v>6</v>
      </c>
      <c r="D25" s="45" t="s">
        <v>17</v>
      </c>
      <c r="E25" s="26" t="s">
        <v>24</v>
      </c>
      <c r="F25" s="56" t="s">
        <v>33</v>
      </c>
      <c r="G25" s="22"/>
    </row>
    <row r="26" spans="1:9" x14ac:dyDescent="0.3">
      <c r="A26" s="22"/>
      <c r="B26" s="22"/>
      <c r="C26" s="30"/>
      <c r="D26" s="43"/>
      <c r="E26" s="24"/>
      <c r="F26" s="57"/>
      <c r="G26" s="22"/>
    </row>
    <row r="27" spans="1:9" x14ac:dyDescent="0.3">
      <c r="A27" s="22"/>
      <c r="B27" s="6" t="s">
        <v>87</v>
      </c>
      <c r="C27" s="31" t="s">
        <v>35</v>
      </c>
      <c r="D27" s="45" t="s">
        <v>118</v>
      </c>
      <c r="E27" s="26" t="s">
        <v>119</v>
      </c>
      <c r="F27" s="61" t="s">
        <v>120</v>
      </c>
      <c r="G27" s="21"/>
    </row>
    <row r="28" spans="1:9" x14ac:dyDescent="0.3">
      <c r="A28" s="22"/>
      <c r="B28" s="6" t="s">
        <v>88</v>
      </c>
      <c r="C28" s="31" t="s">
        <v>47</v>
      </c>
      <c r="D28" s="45" t="s">
        <v>55</v>
      </c>
      <c r="E28" s="26" t="s">
        <v>63</v>
      </c>
      <c r="F28" s="56" t="s">
        <v>71</v>
      </c>
      <c r="G28" s="21"/>
      <c r="I28" s="7"/>
    </row>
    <row r="29" spans="1:9" x14ac:dyDescent="0.3">
      <c r="A29" s="22"/>
      <c r="B29" s="6" t="s">
        <v>89</v>
      </c>
      <c r="C29" s="31" t="s">
        <v>48</v>
      </c>
      <c r="D29" s="45" t="s">
        <v>56</v>
      </c>
      <c r="E29" s="26" t="s">
        <v>64</v>
      </c>
      <c r="F29" s="56" t="s">
        <v>72</v>
      </c>
      <c r="G29" s="21"/>
      <c r="I29" s="7"/>
    </row>
    <row r="30" spans="1:9" ht="14.25" customHeight="1" x14ac:dyDescent="0.3">
      <c r="A30" s="22"/>
      <c r="B30" s="6" t="s">
        <v>90</v>
      </c>
      <c r="C30" s="31" t="s">
        <v>49</v>
      </c>
      <c r="D30" s="44" t="s">
        <v>57</v>
      </c>
      <c r="E30" s="26" t="s">
        <v>65</v>
      </c>
      <c r="F30" s="56" t="s">
        <v>73</v>
      </c>
      <c r="G30" s="21"/>
      <c r="I30" s="7"/>
    </row>
    <row r="31" spans="1:9" x14ac:dyDescent="0.3">
      <c r="A31" s="22"/>
      <c r="B31" s="6" t="s">
        <v>91</v>
      </c>
      <c r="C31" s="31" t="s">
        <v>50</v>
      </c>
      <c r="D31" s="45" t="s">
        <v>58</v>
      </c>
      <c r="E31" s="26" t="s">
        <v>66</v>
      </c>
      <c r="F31" s="56" t="s">
        <v>74</v>
      </c>
      <c r="G31" s="21"/>
      <c r="I31" s="7"/>
    </row>
    <row r="32" spans="1:9" ht="14.25" customHeight="1" x14ac:dyDescent="0.3">
      <c r="A32" s="22"/>
      <c r="B32" s="6" t="s">
        <v>92</v>
      </c>
      <c r="C32" s="31" t="s">
        <v>51</v>
      </c>
      <c r="D32" s="45" t="s">
        <v>59</v>
      </c>
      <c r="E32" s="26" t="s">
        <v>67</v>
      </c>
      <c r="F32" s="56" t="s">
        <v>75</v>
      </c>
      <c r="G32" s="21"/>
      <c r="I32" s="7"/>
    </row>
    <row r="33" spans="1:9" ht="14.25" customHeight="1" x14ac:dyDescent="0.3">
      <c r="A33" s="22"/>
      <c r="B33" s="6" t="s">
        <v>93</v>
      </c>
      <c r="C33" s="31" t="s">
        <v>52</v>
      </c>
      <c r="D33" s="45" t="s">
        <v>60</v>
      </c>
      <c r="E33" s="26" t="s">
        <v>68</v>
      </c>
      <c r="F33" s="56" t="s">
        <v>76</v>
      </c>
      <c r="G33" s="21"/>
      <c r="I33" s="7"/>
    </row>
    <row r="34" spans="1:9" x14ac:dyDescent="0.3">
      <c r="A34" s="22"/>
      <c r="B34" s="6" t="s">
        <v>94</v>
      </c>
      <c r="C34" s="31" t="s">
        <v>53</v>
      </c>
      <c r="D34" s="45" t="s">
        <v>61</v>
      </c>
      <c r="E34" s="26" t="s">
        <v>69</v>
      </c>
      <c r="F34" s="56" t="s">
        <v>77</v>
      </c>
      <c r="G34" s="21"/>
      <c r="I34" s="7"/>
    </row>
    <row r="35" spans="1:9" x14ac:dyDescent="0.3">
      <c r="A35" s="22"/>
      <c r="B35" s="6" t="s">
        <v>95</v>
      </c>
      <c r="C35" s="31" t="s">
        <v>54</v>
      </c>
      <c r="D35" s="45" t="s">
        <v>62</v>
      </c>
      <c r="E35" s="26" t="s">
        <v>70</v>
      </c>
      <c r="F35" s="56" t="s">
        <v>78</v>
      </c>
      <c r="G35" s="21"/>
      <c r="I35" s="7"/>
    </row>
    <row r="36" spans="1:9" x14ac:dyDescent="0.3">
      <c r="A36" s="22"/>
      <c r="B36" s="6" t="s">
        <v>96</v>
      </c>
      <c r="C36" s="31" t="s">
        <v>43</v>
      </c>
      <c r="D36" s="45" t="s">
        <v>42</v>
      </c>
      <c r="E36" s="26" t="s">
        <v>115</v>
      </c>
      <c r="F36" s="56" t="s">
        <v>41</v>
      </c>
      <c r="G36" s="22"/>
    </row>
    <row r="37" spans="1:9" x14ac:dyDescent="0.3">
      <c r="A37" s="22"/>
      <c r="B37" s="6" t="s">
        <v>97</v>
      </c>
      <c r="C37" s="78" t="s">
        <v>152</v>
      </c>
      <c r="D37" s="79" t="s">
        <v>151</v>
      </c>
      <c r="E37" s="78" t="s">
        <v>150</v>
      </c>
      <c r="F37" s="80" t="s">
        <v>149</v>
      </c>
      <c r="G37" s="22"/>
    </row>
    <row r="38" spans="1:9" x14ac:dyDescent="0.3">
      <c r="A38" s="22"/>
      <c r="B38" s="6" t="s">
        <v>98</v>
      </c>
      <c r="C38" s="31" t="s">
        <v>40</v>
      </c>
      <c r="D38" s="45" t="s">
        <v>117</v>
      </c>
      <c r="E38" s="26" t="s">
        <v>116</v>
      </c>
      <c r="F38" s="56" t="s">
        <v>44</v>
      </c>
      <c r="G38" s="22"/>
    </row>
    <row r="39" spans="1:9" ht="13" thickBot="1" x14ac:dyDescent="0.35">
      <c r="A39" s="22"/>
      <c r="B39" s="22"/>
      <c r="C39" s="32"/>
      <c r="D39" s="50"/>
      <c r="E39" s="32"/>
      <c r="F39" s="62"/>
      <c r="G39" s="22"/>
    </row>
    <row r="51" spans="3:6" x14ac:dyDescent="0.3">
      <c r="C51" s="14"/>
    </row>
    <row r="52" spans="3:6" x14ac:dyDescent="0.3">
      <c r="C52" s="14"/>
    </row>
    <row r="53" spans="3:6" x14ac:dyDescent="0.3">
      <c r="C53" s="14"/>
      <c r="D53" s="8"/>
    </row>
    <row r="54" spans="3:6" x14ac:dyDescent="0.3">
      <c r="C54" s="14"/>
    </row>
    <row r="55" spans="3:6" x14ac:dyDescent="0.3">
      <c r="C55" s="14"/>
    </row>
    <row r="56" spans="3:6" x14ac:dyDescent="0.3">
      <c r="C56" s="14"/>
    </row>
    <row r="57" spans="3:6" x14ac:dyDescent="0.3">
      <c r="C57" s="14"/>
    </row>
    <row r="58" spans="3:6" x14ac:dyDescent="0.3">
      <c r="C58" s="14"/>
    </row>
    <row r="59" spans="3:6" x14ac:dyDescent="0.3">
      <c r="C59" s="15"/>
      <c r="F59" s="8"/>
    </row>
    <row r="60" spans="3:6" x14ac:dyDescent="0.3">
      <c r="C60" s="15"/>
    </row>
    <row r="61" spans="3:6" x14ac:dyDescent="0.3">
      <c r="C61" s="15"/>
    </row>
    <row r="62" spans="3:6" x14ac:dyDescent="0.3">
      <c r="C62" s="15"/>
      <c r="D62" s="8"/>
    </row>
    <row r="63" spans="3:6" x14ac:dyDescent="0.3">
      <c r="C63" s="15"/>
    </row>
    <row r="64" spans="3:6" x14ac:dyDescent="0.3">
      <c r="C64" s="15"/>
    </row>
    <row r="65" spans="3:3" x14ac:dyDescent="0.3">
      <c r="C65" s="15"/>
    </row>
    <row r="66" spans="3:3" x14ac:dyDescent="0.3">
      <c r="C66" s="15"/>
    </row>
    <row r="67" spans="3:3" x14ac:dyDescent="0.3">
      <c r="C67" s="15"/>
    </row>
    <row r="68" spans="3:3" x14ac:dyDescent="0.3">
      <c r="C68" s="20"/>
    </row>
    <row r="69" spans="3:3" x14ac:dyDescent="0.3">
      <c r="C69" s="20"/>
    </row>
    <row r="70" spans="3:3" x14ac:dyDescent="0.3">
      <c r="C70" s="20"/>
    </row>
  </sheetData>
  <sheetProtection algorithmName="SHA-512" hashValue="QQR1HeUHjF9+OO+ZEh4VVupV8xHd9gSZHA+5BwjjbiP9gEUwuTkkdr9KRkf63Z9OYNEEGawIC981twtNdin3xQ==" saltValue="u4HWvxzQcho+Eo/IjnSyA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T4</vt:lpstr>
      <vt:lpstr>Uebersetzungen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Carpy Yves BFS</dc:creator>
  <cp:lastModifiedBy>Brand Manuel BFS</cp:lastModifiedBy>
  <cp:lastPrinted>2020-10-01T11:22:38Z</cp:lastPrinted>
  <dcterms:created xsi:type="dcterms:W3CDTF">2020-09-09T15:41:01Z</dcterms:created>
  <dcterms:modified xsi:type="dcterms:W3CDTF">2022-11-01T09:18:49Z</dcterms:modified>
</cp:coreProperties>
</file>