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2_Q4_GNP_2023-0226_Jira_DIAM-22391\2022_Q4_Tab\"/>
    </mc:Choice>
  </mc:AlternateContent>
  <xr:revisionPtr revIDLastSave="0" documentId="13_ncr:1_{A32FEDEC-5DFE-4FC7-ADDB-BA9062320F49}" xr6:coauthVersionLast="47" xr6:coauthVersionMax="47" xr10:uidLastSave="{00000000-0000-0000-0000-000000000000}"/>
  <bookViews>
    <workbookView xWindow="28680" yWindow="-1485" windowWidth="29040" windowHeight="15840" tabRatio="722" xr2:uid="{00000000-000D-0000-FFFF-FFFF00000000}"/>
  </bookViews>
  <sheets>
    <sheet name="T3" sheetId="22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2" l="1"/>
  <c r="P10" i="22" l="1"/>
  <c r="O10" i="22"/>
  <c r="A9" i="22"/>
  <c r="N10" i="22"/>
  <c r="M10" i="22"/>
  <c r="L10" i="22" l="1"/>
  <c r="K10" i="22" l="1"/>
  <c r="A34" i="22"/>
  <c r="J10" i="22" l="1"/>
  <c r="I10" i="22" l="1"/>
  <c r="H10" i="22" l="1"/>
  <c r="A41" i="22" l="1"/>
  <c r="A40" i="22"/>
  <c r="A39" i="22"/>
  <c r="A37" i="22"/>
  <c r="A36" i="22"/>
  <c r="A35" i="22"/>
  <c r="A33" i="22"/>
  <c r="A32" i="22"/>
  <c r="A31" i="22"/>
  <c r="A30" i="22"/>
  <c r="A29" i="22"/>
  <c r="A28" i="22"/>
  <c r="A27" i="22"/>
  <c r="A26" i="22"/>
  <c r="A25" i="22"/>
  <c r="A24" i="22"/>
  <c r="A22" i="22"/>
  <c r="A21" i="22"/>
  <c r="A20" i="22"/>
  <c r="A19" i="22"/>
  <c r="A18" i="22"/>
  <c r="A16" i="22"/>
  <c r="A15" i="22"/>
  <c r="A14" i="22"/>
  <c r="A13" i="22"/>
  <c r="A12" i="22"/>
  <c r="A23" i="22"/>
  <c r="A17" i="22"/>
  <c r="A11" i="22"/>
  <c r="G10" i="22"/>
  <c r="F10" i="22"/>
  <c r="D10" i="22"/>
  <c r="C10" i="22"/>
  <c r="B10" i="22"/>
  <c r="A10" i="22"/>
  <c r="A8" i="22"/>
</calcChain>
</file>

<file path=xl/sharedStrings.xml><?xml version="1.0" encoding="utf-8"?>
<sst xmlns="http://schemas.openxmlformats.org/spreadsheetml/2006/main" count="200" uniqueCount="192">
  <si>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</si>
  <si>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</si>
  <si>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</si>
  <si>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</si>
  <si>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</si>
  <si>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</si>
  <si>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</si>
  <si>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</si>
  <si>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</si>
  <si>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</si>
  <si>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</si>
  <si>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</si>
  <si>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</si>
  <si>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</si>
  <si>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</si>
  <si>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</si>
  <si>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</si>
  <si>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</si>
  <si>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</si>
  <si>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</si>
  <si>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</si>
  <si>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</si>
  <si>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</si>
  <si>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</si>
  <si>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</si>
  <si>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</si>
  <si>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</si>
  <si>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</si>
  <si>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</si>
  <si>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</si>
  <si>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</si>
  <si>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</si>
  <si>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</si>
  <si>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</si>
  <si>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</si>
  <si>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</si>
  <si>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>Swiss Residential Property Price Index, IMPI</t>
  </si>
  <si>
    <t>Schweizerischer Wohnimmobilienpreisindex, IMPI</t>
  </si>
  <si>
    <t xml:space="preserve">Indice suisse des prix de l'immobilier résidentiel, IMPI </t>
  </si>
  <si>
    <t xml:space="preserve">Indice svizzero dei prezzi degli immobili residenziali,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</si>
  <si>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</si>
  <si>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</si>
  <si>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</si>
  <si>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</si>
  <si>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</si>
  <si>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</si>
  <si>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</si>
  <si>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</si>
  <si>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</si>
  <si>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</si>
  <si>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</si>
  <si>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</si>
  <si>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</si>
  <si>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</si>
  <si>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</si>
  <si>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</si>
  <si>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</si>
  <si>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</si>
  <si>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</si>
  <si>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</si>
  <si>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</si>
  <si>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</si>
  <si>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</si>
  <si>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</si>
  <si>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</si>
  <si>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</si>
  <si>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</si>
  <si>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</si>
  <si>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</si>
  <si>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</si>
  <si>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</si>
  <si>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</si>
  <si>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</si>
  <si>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</si>
  <si>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</si>
  <si>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</si>
  <si>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</si>
  <si>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</si>
  <si>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</si>
  <si>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</si>
  <si>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</si>
  <si>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</si>
  <si>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</si>
  <si>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</si>
  <si>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</si>
  <si>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</si>
  <si>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</si>
  <si>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</si>
  <si>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</si>
  <si>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</si>
  <si>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</si>
  <si>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</si>
  <si>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</si>
  <si>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</si>
  <si>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</si>
  <si>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</si>
  <si>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</si>
  <si>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</si>
  <si>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</si>
  <si>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T3</t>
  </si>
  <si>
    <t>&lt;T3_Ti&gt;</t>
  </si>
  <si>
    <t>&lt;T3_UTi&gt;</t>
  </si>
  <si>
    <t>&lt;T3_SpaltenTitel_1&gt;</t>
  </si>
  <si>
    <t>&lt;T3_SpaltenTitel_3&gt;</t>
  </si>
  <si>
    <t>&lt;T3_SpaltenTitel_4&gt;</t>
  </si>
  <si>
    <t>&lt;T3_SpaltenTitel_5&gt;</t>
  </si>
  <si>
    <t>&lt;T3_SpaltenTitel_6&gt;</t>
  </si>
  <si>
    <t>&lt;T3_SpaltenTitel_7&gt;</t>
  </si>
  <si>
    <t>&lt;T3_SpaltenTitel_8&gt;</t>
  </si>
  <si>
    <t>T1-T5</t>
  </si>
  <si>
    <t>Sprache / Langue / Lingua / Language</t>
  </si>
  <si>
    <t>Q2 2019 
(in %)</t>
  </si>
  <si>
    <t>Q3 2019 
(in %)</t>
  </si>
  <si>
    <t>Q4 2019 
(in %)</t>
  </si>
  <si>
    <t>Q1 2020 
(in %)</t>
  </si>
  <si>
    <t>Q2 2020 
(in %)</t>
  </si>
  <si>
    <t>Q3 2020 
(in %)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</si>
  <si>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</si>
  <si>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</si>
  <si>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 
(en %)</t>
    </r>
  </si>
  <si>
    <r>
      <t>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 trim. 2020 
(en %)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</si>
  <si>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 
(en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</si>
  <si>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</si>
  <si>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</si>
  <si>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 
(in %)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</si>
  <si>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</si>
  <si>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</si>
  <si>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</si>
  <si>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</si>
  <si>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</si>
  <si>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</si>
  <si>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</si>
  <si>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</si>
  <si>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&lt;T3_SpaltenTitel_9&gt;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</si>
  <si>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</si>
  <si>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</si>
  <si>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t>Q4 2020 
(in %)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</si>
  <si>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</si>
  <si>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</si>
  <si>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</si>
  <si>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</si>
  <si>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</si>
  <si>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t>&lt;T3_SpaltenTitel_10&gt;</t>
  </si>
  <si>
    <t>Q1 2021 
(in %)</t>
  </si>
  <si>
    <t>1° trim. 2021 
(in %)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</si>
  <si>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</si>
  <si>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</si>
  <si>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t>Q1 2021
(in %)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</si>
  <si>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 
(en %)</t>
    </r>
  </si>
  <si>
    <t>Q2 2021
(in %)</t>
  </si>
  <si>
    <t>Q2 2021 
(in %)</t>
  </si>
  <si>
    <t>&lt;T3_SpaltenTitel_11&gt;</t>
  </si>
  <si>
    <t>&lt;T3_SpaltenTitel_12&gt;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</si>
  <si>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 
(en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</si>
  <si>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2021 
(in %)</t>
    </r>
  </si>
  <si>
    <t>Q3 2021
(in %)</t>
  </si>
  <si>
    <t>Q3 2021 
(in %)</t>
  </si>
  <si>
    <t>Q4 2021
(in %)</t>
  </si>
  <si>
    <t>Q4 2021 
(in %)</t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</si>
  <si>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</si>
  <si>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 
(en %)</t>
    </r>
  </si>
  <si>
    <t>&lt;T3_SpaltenTitel_13&gt;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</si>
  <si>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 
(en %)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</si>
  <si>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</si>
  <si>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t>Q1 2022
(in %)</t>
  </si>
  <si>
    <t>Q1 2022 
(in %)</t>
  </si>
  <si>
    <t>&lt;T3_SpaltenTitel_14&gt;</t>
  </si>
  <si>
    <t>&lt;T3_SpaltenTitel_15&gt;</t>
  </si>
  <si>
    <t>1er trim. 2022 
(en %)</t>
  </si>
  <si>
    <t>1° trim. 2022 
(in %)</t>
  </si>
  <si>
    <t>Q2 2022
(in %)</t>
  </si>
  <si>
    <t>Q2 2022 
(in %)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</si>
  <si>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 
(en %)</t>
    </r>
  </si>
  <si>
    <r>
      <t>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2022 
(in %)</t>
    </r>
  </si>
  <si>
    <t>Q3 2022
(in %)</t>
  </si>
  <si>
    <t>Q3 2022 
(in %)</t>
  </si>
  <si>
    <t>&lt;T3_SpaltenTitel_16&gt;</t>
  </si>
  <si>
    <r>
      <t xml:space="preserve">Veränderungsraten gegenüber dem Vorquartal, </t>
    </r>
    <r>
      <rPr>
        <sz val="10"/>
        <color rgb="FFFF0000"/>
        <rFont val="Arial"/>
        <family val="2"/>
      </rPr>
      <t>2. Quartal 2019 - 4. Quartal 2022</t>
    </r>
  </si>
  <si>
    <r>
      <t xml:space="preserve">Taux de variation par rapport au trimestre précédent,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2019 - 4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</t>
    </r>
  </si>
  <si>
    <r>
      <t xml:space="preserve">Tassi di variazione rispetto al trimestre precedente, </t>
    </r>
    <r>
      <rPr>
        <sz val="10"/>
        <color rgb="FFFF0000"/>
        <rFont val="Arial"/>
        <family val="2"/>
      </rPr>
      <t>2° trim. 2019 - 4° trim. 2022</t>
    </r>
  </si>
  <si>
    <r>
      <t xml:space="preserve">Rates of change compared with the previous quarter, </t>
    </r>
    <r>
      <rPr>
        <sz val="10"/>
        <color rgb="FFFF0000"/>
        <rFont val="Arial"/>
        <family val="2"/>
      </rPr>
      <t>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2019 - 4</t>
    </r>
    <r>
      <rPr>
        <vertAlign val="superscript"/>
        <sz val="10"/>
        <color rgb="FFFF0000"/>
        <rFont val="Arial"/>
        <family val="2"/>
      </rPr>
      <t>th</t>
    </r>
    <r>
      <rPr>
        <sz val="10"/>
        <color rgb="FFFF0000"/>
        <rFont val="Arial"/>
        <family val="2"/>
      </rPr>
      <t xml:space="preserve"> quarter 2022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</si>
  <si>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 
(en %)</t>
    </r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</si>
  <si>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2022 
(in %)</t>
    </r>
  </si>
  <si>
    <t>Q4 2022
(in %)</t>
  </si>
  <si>
    <r>
      <t>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 
(en %)</t>
    </r>
  </si>
  <si>
    <r>
      <t>4</t>
    </r>
    <r>
      <rPr>
        <vertAlign val="superscript"/>
        <sz val="10"/>
        <color rgb="FFFF0000"/>
        <rFont val="Arial"/>
        <family val="2"/>
      </rPr>
      <t>°</t>
    </r>
    <r>
      <rPr>
        <sz val="10"/>
        <color rgb="FFFF0000"/>
        <rFont val="Arial"/>
        <family val="2"/>
      </rPr>
      <t xml:space="preserve"> trim. 2022 
(in %)</t>
    </r>
  </si>
  <si>
    <t>Q4 2022 
(in %)</t>
  </si>
  <si>
    <r>
      <t xml:space="preserve">© OFS </t>
    </r>
    <r>
      <rPr>
        <sz val="10"/>
        <color rgb="FFFF0000"/>
        <rFont val="Arial"/>
        <family val="2"/>
      </rPr>
      <t>2023</t>
    </r>
  </si>
  <si>
    <r>
      <t xml:space="preserve">© BFS </t>
    </r>
    <r>
      <rPr>
        <sz val="10"/>
        <color rgb="FFFF0000"/>
        <rFont val="Arial"/>
        <family val="2"/>
      </rPr>
      <t>2023</t>
    </r>
  </si>
  <si>
    <r>
      <t xml:space="preserve">© UST </t>
    </r>
    <r>
      <rPr>
        <sz val="10"/>
        <color rgb="FFFF0000"/>
        <rFont val="Arial"/>
        <family val="2"/>
      </rPr>
      <t>2023</t>
    </r>
  </si>
  <si>
    <r>
      <t xml:space="preserve">© FSO </t>
    </r>
    <r>
      <rPr>
        <sz val="10"/>
        <color rgb="FFFF0000"/>
        <rFont val="Arial"/>
        <family val="2"/>
      </rPr>
      <t>2023</t>
    </r>
  </si>
  <si>
    <t>&lt;T3_SpaltenTitel_17&gt;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</si>
</sst>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0" fillId="0" borderId="0" xfId="0" applyFill="1"/>
    <xf numFmtId="0" fontId="3" fillId="0" borderId="0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2" fillId="5" borderId="0" xfId="0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left" vertical="top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vertical="center" wrapText="1"/>
    </xf>
    <xf numFmtId="164" fontId="2" fillId="5" borderId="0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1" fillId="6" borderId="16" xfId="0" applyFont="1" applyFill="1" applyBorder="1" applyAlignment="1">
      <alignment horizontal="left" vertical="top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left" vertical="top"/>
    </xf>
    <xf numFmtId="0" fontId="6" fillId="6" borderId="16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top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5" fillId="4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/>
    </xf>
    <xf numFmtId="0" fontId="1" fillId="6" borderId="21" xfId="0" applyFont="1" applyFill="1" applyBorder="1" applyAlignment="1">
      <alignment horizontal="left" vertical="top"/>
    </xf>
    <xf numFmtId="0" fontId="4" fillId="3" borderId="22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164" fontId="0" fillId="2" borderId="0" xfId="0" applyNumberFormat="1" applyFill="1"/>
    <xf numFmtId="0" fontId="1" fillId="4" borderId="5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1" fillId="0" borderId="2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 indent="1"/>
    </xf>
    <xf numFmtId="0" fontId="3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352425</xdr:colOff>
          <xdr:row>1</xdr:row>
          <xdr:rowOff>161925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352425</xdr:colOff>
          <xdr:row>2</xdr:row>
          <xdr:rowOff>161925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352425</xdr:colOff>
          <xdr:row>3</xdr:row>
          <xdr:rowOff>152400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352425</xdr:colOff>
          <xdr:row>4</xdr:row>
          <xdr:rowOff>142875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Z57"/>
  <sheetViews>
    <sheetView showGridLines="0" tabSelected="1" workbookViewId="0">
      <selection activeCell="F31" sqref="F31"/>
    </sheetView>
  </sheetViews>
  <sheetFormatPr baseColWidth="10" defaultRowHeight="14" x14ac:dyDescent="0.3"/>
  <cols>
    <col min="1" max="1" width="18.5" bestFit="1" customWidth="1"/>
    <col min="2" max="15" width="10.58203125" customWidth="1"/>
    <col min="16" max="16" width="10.5" customWidth="1"/>
  </cols>
  <sheetData>
    <row r="1" spans="1:26" ht="14.5" thickTop="1" x14ac:dyDescent="0.3">
      <c r="A1" s="77" t="s">
        <v>110</v>
      </c>
      <c r="B1" s="7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26" x14ac:dyDescent="0.3">
      <c r="A2" s="32"/>
      <c r="B2" s="3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spans="1:26" x14ac:dyDescent="0.3">
      <c r="A3" s="32"/>
      <c r="B3" s="3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</row>
    <row r="4" spans="1:26" x14ac:dyDescent="0.3">
      <c r="A4" s="32"/>
      <c r="B4" s="3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</row>
    <row r="5" spans="1:26" ht="14.5" thickBot="1" x14ac:dyDescent="0.35">
      <c r="A5" s="34"/>
      <c r="B5" s="3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"/>
    </row>
    <row r="6" spans="1:26" ht="14.5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"/>
    </row>
    <row r="7" spans="1:2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"/>
    </row>
    <row r="8" spans="1:26" ht="14.25" customHeight="1" x14ac:dyDescent="0.3">
      <c r="A8" s="75" t="str">
        <f>VLOOKUP("&lt;T3_Ti&gt;",Uebersetzungen!$B$3:$F$42,Uebersetzungen!B$2+1,FALSE)</f>
        <v>Veränderungsraten gegenüber dem Vorquartal, 2. Quartal 2019 - 4. Quartal 2022</v>
      </c>
      <c r="B8" s="75"/>
      <c r="C8" s="75"/>
      <c r="D8" s="75"/>
      <c r="E8" s="75"/>
      <c r="F8" s="75"/>
      <c r="G8" s="75"/>
      <c r="H8" s="75"/>
      <c r="I8" s="75"/>
      <c r="J8" s="74"/>
      <c r="K8" s="74"/>
      <c r="L8" s="74"/>
      <c r="M8" s="74"/>
      <c r="N8" s="74"/>
      <c r="O8" s="74"/>
      <c r="P8" s="74"/>
      <c r="Q8" s="1"/>
      <c r="R8" s="1"/>
      <c r="S8" s="1"/>
      <c r="T8" s="1"/>
      <c r="U8" s="1"/>
      <c r="V8" s="2"/>
      <c r="W8" s="2"/>
      <c r="X8" s="2"/>
      <c r="Y8" s="2"/>
      <c r="Z8" s="2"/>
    </row>
    <row r="9" spans="1:26" ht="14.25" customHeight="1" x14ac:dyDescent="0.3">
      <c r="A9" s="81" t="str">
        <f>VLOOKUP("&lt;T3_UTi&gt;",Uebersetzungen!$B$3:$F$42,Uebersetzungen!B$2+1,FALSE)</f>
        <v>Schweizerischer Wohnimmobilienpreisindex, IMPI</v>
      </c>
      <c r="B9" s="81"/>
      <c r="C9" s="81"/>
      <c r="D9" s="81"/>
      <c r="E9" s="81"/>
      <c r="F9" s="81"/>
      <c r="G9" s="3"/>
      <c r="H9" s="3"/>
      <c r="I9" s="3"/>
      <c r="J9" s="3"/>
      <c r="K9" s="3"/>
      <c r="L9" s="3"/>
      <c r="M9" s="3"/>
      <c r="N9" s="3"/>
      <c r="O9" s="3"/>
      <c r="P9" s="3"/>
      <c r="Q9" s="1"/>
      <c r="R9" s="1"/>
      <c r="S9" s="1"/>
      <c r="T9" s="1"/>
      <c r="U9" s="1"/>
      <c r="V9" s="2"/>
      <c r="W9" s="2"/>
      <c r="X9" s="2"/>
      <c r="Y9" s="2"/>
      <c r="Z9" s="2"/>
    </row>
    <row r="10" spans="1:26" s="87" customFormat="1" ht="25.5" customHeight="1" x14ac:dyDescent="0.3">
      <c r="A10" s="82" t="str">
        <f>VLOOKUP("&lt;T3_SpaltenTitel_1&gt;",Uebersetzungen!$B$3:$F$42,Uebersetzungen!B$2+1,FALSE)</f>
        <v>Totalindex und Subindizes (Basis: Q4 2019 = 100)</v>
      </c>
      <c r="B10" s="83" t="str">
        <f>VLOOKUP("&lt;T3_SpaltenTitel_3&gt;",Uebersetzungen!$B$3:$F$42,Uebersetzungen!B$2+1,FALSE)</f>
        <v>Q2 2019 
(in %)</v>
      </c>
      <c r="C10" s="83" t="str">
        <f>VLOOKUP("&lt;T3_SpaltenTitel_4&gt;",Uebersetzungen!$B$3:$F$42,Uebersetzungen!B$2+1,FALSE)</f>
        <v>Q3 2019 
(in %)</v>
      </c>
      <c r="D10" s="83" t="str">
        <f>VLOOKUP("&lt;T3_SpaltenTitel_5&gt;",Uebersetzungen!$B$3:$F$42,Uebersetzungen!B$2+1,FALSE)</f>
        <v>Q4 2019 
(in %)</v>
      </c>
      <c r="E10" s="83" t="str">
        <f>VLOOKUP("&lt;T3_SpaltenTitel_6&gt;",Uebersetzungen!$B$3:$F$42,Uebersetzungen!B$2+1,FALSE)</f>
        <v>Q1 2020 
(in %)</v>
      </c>
      <c r="F10" s="84" t="str">
        <f>VLOOKUP("&lt;T3_SpaltenTitel_7&gt;",Uebersetzungen!$B$3:$F$42,Uebersetzungen!B$2+1,FALSE)</f>
        <v>Q2 2020 
(in %)</v>
      </c>
      <c r="G10" s="84" t="str">
        <f>VLOOKUP("&lt;T3_SpaltenTitel_8&gt;",Uebersetzungen!$B$3:$F$42,Uebersetzungen!B$2+1,FALSE)</f>
        <v>Q3 2020 
(in %)</v>
      </c>
      <c r="H10" s="84" t="str">
        <f>VLOOKUP("&lt;T3_SpaltenTitel_9&gt;",Uebersetzungen!$B$3:$F$42,Uebersetzungen!B$2+1,FALSE)</f>
        <v>Q4 2020 
(in %)</v>
      </c>
      <c r="I10" s="84" t="str">
        <f>VLOOKUP("&lt;T3_SpaltenTitel_10&gt;",Uebersetzungen!$B$3:$F$42,Uebersetzungen!B$2+1,FALSE)</f>
        <v>Q1 2021 
(in %)</v>
      </c>
      <c r="J10" s="84" t="str">
        <f>VLOOKUP("&lt;T3_SpaltenTitel_11&gt;",Uebersetzungen!$B$3:$F$42,Uebersetzungen!B$2+1,FALSE)</f>
        <v>Q2 2021
(in %)</v>
      </c>
      <c r="K10" s="84" t="str">
        <f>VLOOKUP("&lt;T3_SpaltenTitel_12&gt;",Uebersetzungen!$B$3:$F$42,Uebersetzungen!B$2+1,FALSE)</f>
        <v>Q3 2021
(in %)</v>
      </c>
      <c r="L10" s="84" t="str">
        <f>VLOOKUP("&lt;T3_SpaltenTitel_13&gt;",Uebersetzungen!$B$3:$F$42,Uebersetzungen!B$2+1,FALSE)</f>
        <v>Q4 2021
(in %)</v>
      </c>
      <c r="M10" s="84" t="str">
        <f>VLOOKUP("&lt;T3_SpaltenTitel_14&gt;",Uebersetzungen!$B$3:$F$42,Uebersetzungen!B$2+1,FALSE)</f>
        <v>Q1 2022
(in %)</v>
      </c>
      <c r="N10" s="84" t="str">
        <f>VLOOKUP("&lt;T3_SpaltenTitel_15&gt;",Uebersetzungen!$B$3:$F$42,Uebersetzungen!B$2+1,FALSE)</f>
        <v>Q2 2022
(in %)</v>
      </c>
      <c r="O10" s="84" t="str">
        <f>VLOOKUP("&lt;T3_SpaltenTitel_16&gt;",Uebersetzungen!$B$3:$F$42,Uebersetzungen!B$2+1,FALSE)</f>
        <v>Q3 2022
(in %)</v>
      </c>
      <c r="P10" s="83" t="str">
        <f>VLOOKUP("&lt;T3_SpaltenTitel_17&gt;",Uebersetzungen!$B$3:$F$42,Uebersetzungen!B$2+1,FALSE)</f>
        <v>Q4 2022
(in %)</v>
      </c>
      <c r="Q10" s="85"/>
      <c r="R10" s="85"/>
      <c r="S10" s="85"/>
      <c r="T10" s="85"/>
      <c r="U10" s="85"/>
      <c r="V10" s="86"/>
      <c r="W10" s="86"/>
      <c r="X10" s="86"/>
      <c r="Y10" s="86"/>
      <c r="Z10" s="86"/>
    </row>
    <row r="11" spans="1:26" ht="12.9" customHeight="1" x14ac:dyDescent="0.3">
      <c r="A11" s="16" t="str">
        <f>VLOOKUP("&lt;Zeilentitel_1&gt;",Uebersetzungen!$B$3:$F$42,Uebersetzungen!B$2+1,FALSE)</f>
        <v xml:space="preserve">Total </v>
      </c>
      <c r="B11" s="41">
        <v>0.5</v>
      </c>
      <c r="C11" s="41">
        <v>0.1</v>
      </c>
      <c r="D11" s="41">
        <v>1.8</v>
      </c>
      <c r="E11" s="41">
        <v>-0.8</v>
      </c>
      <c r="F11" s="41">
        <v>1.4</v>
      </c>
      <c r="G11" s="41">
        <v>0.2</v>
      </c>
      <c r="H11" s="41">
        <v>2.2999999999999998</v>
      </c>
      <c r="I11" s="41">
        <v>-0.1</v>
      </c>
      <c r="J11" s="41">
        <v>2.2000000000000002</v>
      </c>
      <c r="K11" s="41">
        <v>2.4</v>
      </c>
      <c r="L11" s="41">
        <v>2.6</v>
      </c>
      <c r="M11" s="41">
        <v>-0.4</v>
      </c>
      <c r="N11" s="41">
        <v>2.7</v>
      </c>
      <c r="O11" s="41">
        <v>1.2</v>
      </c>
      <c r="P11" s="41">
        <v>1.2</v>
      </c>
      <c r="Q11" s="65"/>
      <c r="R11" s="65"/>
      <c r="S11" s="65"/>
      <c r="T11" s="65"/>
      <c r="U11" s="65"/>
      <c r="V11" s="2"/>
      <c r="W11" s="2"/>
      <c r="X11" s="2"/>
      <c r="Y11" s="2"/>
      <c r="Z11" s="2"/>
    </row>
    <row r="12" spans="1:26" ht="12.9" customHeight="1" x14ac:dyDescent="0.3">
      <c r="A12" s="7" t="str">
        <f>VLOOKUP("&lt;Zeilentitel_4&gt;",Uebersetzungen!$B$3:$F$42,Uebersetzungen!B$2+1,FALSE)</f>
        <v>GemeindeTyp 1</v>
      </c>
      <c r="B12" s="40">
        <v>2.2999999999999998</v>
      </c>
      <c r="C12" s="40">
        <v>-0.8</v>
      </c>
      <c r="D12" s="40">
        <v>3.1</v>
      </c>
      <c r="E12" s="40">
        <v>-1.1000000000000001</v>
      </c>
      <c r="F12" s="40">
        <v>1.7</v>
      </c>
      <c r="G12" s="40">
        <v>0.8</v>
      </c>
      <c r="H12" s="40">
        <v>1.2</v>
      </c>
      <c r="I12" s="40">
        <v>0.9</v>
      </c>
      <c r="J12" s="40">
        <v>1.9</v>
      </c>
      <c r="K12" s="40">
        <v>3.2</v>
      </c>
      <c r="L12" s="40">
        <v>0.5</v>
      </c>
      <c r="M12" s="40">
        <v>2</v>
      </c>
      <c r="N12" s="40">
        <v>3.7</v>
      </c>
      <c r="O12" s="40">
        <v>1.4</v>
      </c>
      <c r="P12" s="40">
        <v>-0.5</v>
      </c>
      <c r="Q12" s="65"/>
      <c r="R12" s="65"/>
      <c r="S12" s="65"/>
      <c r="T12" s="65"/>
      <c r="U12" s="65"/>
      <c r="V12" s="2"/>
      <c r="W12" s="2"/>
      <c r="X12" s="2"/>
      <c r="Y12" s="2"/>
      <c r="Z12" s="2"/>
    </row>
    <row r="13" spans="1:26" ht="12.9" customHeight="1" x14ac:dyDescent="0.3">
      <c r="A13" s="7" t="str">
        <f>VLOOKUP("&lt;Zeilentitel_5&gt;",Uebersetzungen!$B$3:$F$42,Uebersetzungen!B$2+1,FALSE)</f>
        <v>GemeindeTyp 2</v>
      </c>
      <c r="B13" s="40">
        <v>0.6</v>
      </c>
      <c r="C13" s="40">
        <v>1.7</v>
      </c>
      <c r="D13" s="40">
        <v>-0.4</v>
      </c>
      <c r="E13" s="40">
        <v>-0.7</v>
      </c>
      <c r="F13" s="40">
        <v>1.7</v>
      </c>
      <c r="G13" s="40">
        <v>0.3</v>
      </c>
      <c r="H13" s="40">
        <v>2.6</v>
      </c>
      <c r="I13" s="40">
        <v>-0.7</v>
      </c>
      <c r="J13" s="40">
        <v>0.8</v>
      </c>
      <c r="K13" s="40">
        <v>2.7</v>
      </c>
      <c r="L13" s="40">
        <v>5.0999999999999996</v>
      </c>
      <c r="M13" s="40">
        <v>-2.5</v>
      </c>
      <c r="N13" s="40">
        <v>1.1000000000000001</v>
      </c>
      <c r="O13" s="40">
        <v>1.6</v>
      </c>
      <c r="P13" s="40">
        <v>0.9</v>
      </c>
      <c r="Q13" s="65"/>
      <c r="R13" s="65"/>
      <c r="S13" s="65"/>
      <c r="T13" s="65"/>
      <c r="U13" s="65"/>
      <c r="V13" s="2"/>
      <c r="W13" s="2"/>
      <c r="X13" s="2"/>
      <c r="Y13" s="2"/>
      <c r="Z13" s="2"/>
    </row>
    <row r="14" spans="1:26" ht="12.9" customHeight="1" x14ac:dyDescent="0.3">
      <c r="A14" s="7" t="str">
        <f>VLOOKUP("&lt;Zeilentitel_6&gt;",Uebersetzungen!$B$3:$F$42,Uebersetzungen!B$2+1,FALSE)</f>
        <v>GemeindeTyp 3</v>
      </c>
      <c r="B14" s="40">
        <v>1.5</v>
      </c>
      <c r="C14" s="40">
        <v>-1.1000000000000001</v>
      </c>
      <c r="D14" s="40">
        <v>2</v>
      </c>
      <c r="E14" s="40">
        <v>-1.7</v>
      </c>
      <c r="F14" s="40">
        <v>1.6</v>
      </c>
      <c r="G14" s="40">
        <v>0.6</v>
      </c>
      <c r="H14" s="40">
        <v>2.4</v>
      </c>
      <c r="I14" s="40">
        <v>0.9</v>
      </c>
      <c r="J14" s="40">
        <v>2.2000000000000002</v>
      </c>
      <c r="K14" s="40">
        <v>1.1000000000000001</v>
      </c>
      <c r="L14" s="40">
        <v>2.4</v>
      </c>
      <c r="M14" s="40">
        <v>-2.9</v>
      </c>
      <c r="N14" s="40">
        <v>2.8</v>
      </c>
      <c r="O14" s="40">
        <v>1.7</v>
      </c>
      <c r="P14" s="40">
        <v>1.9</v>
      </c>
      <c r="Q14" s="65"/>
      <c r="R14" s="65"/>
      <c r="S14" s="65"/>
      <c r="T14" s="65"/>
      <c r="U14" s="65"/>
      <c r="V14" s="2"/>
      <c r="W14" s="2"/>
      <c r="X14" s="2"/>
      <c r="Y14" s="2"/>
      <c r="Z14" s="2"/>
    </row>
    <row r="15" spans="1:26" ht="12.9" customHeight="1" x14ac:dyDescent="0.3">
      <c r="A15" s="7" t="str">
        <f>VLOOKUP("&lt;Zeilentitel_7&gt;",Uebersetzungen!$B$3:$F$42,Uebersetzungen!B$2+1,FALSE)</f>
        <v>GemeindeTyp 4</v>
      </c>
      <c r="B15" s="40">
        <v>-1.3</v>
      </c>
      <c r="C15" s="40">
        <v>0.4</v>
      </c>
      <c r="D15" s="40">
        <v>1.3</v>
      </c>
      <c r="E15" s="40">
        <v>0</v>
      </c>
      <c r="F15" s="40">
        <v>0.9</v>
      </c>
      <c r="G15" s="40">
        <v>-1</v>
      </c>
      <c r="H15" s="40">
        <v>2.9</v>
      </c>
      <c r="I15" s="40">
        <v>0.2</v>
      </c>
      <c r="J15" s="40">
        <v>2.7</v>
      </c>
      <c r="K15" s="40">
        <v>1.5</v>
      </c>
      <c r="L15" s="40">
        <v>2.6</v>
      </c>
      <c r="M15" s="40">
        <v>0.6</v>
      </c>
      <c r="N15" s="40">
        <v>1.6</v>
      </c>
      <c r="O15" s="40">
        <v>2</v>
      </c>
      <c r="P15" s="40">
        <v>0.9</v>
      </c>
      <c r="Q15" s="65"/>
      <c r="R15" s="65"/>
      <c r="S15" s="65"/>
      <c r="T15" s="65"/>
      <c r="U15" s="65"/>
      <c r="V15" s="2"/>
      <c r="W15" s="2"/>
      <c r="X15" s="2"/>
      <c r="Y15" s="2"/>
      <c r="Z15" s="2"/>
    </row>
    <row r="16" spans="1:26" ht="12.9" customHeight="1" x14ac:dyDescent="0.3">
      <c r="A16" s="7" t="str">
        <f>VLOOKUP("&lt;Zeilentitel_8&gt;",Uebersetzungen!$B$3:$F$42,Uebersetzungen!B$2+1,FALSE)</f>
        <v>GemeindeTyp 5</v>
      </c>
      <c r="B16" s="40">
        <v>-0.6</v>
      </c>
      <c r="C16" s="40">
        <v>0.3</v>
      </c>
      <c r="D16" s="40">
        <v>2.5</v>
      </c>
      <c r="E16" s="40">
        <v>-0.8</v>
      </c>
      <c r="F16" s="40">
        <v>0.7</v>
      </c>
      <c r="G16" s="40">
        <v>0.9</v>
      </c>
      <c r="H16" s="40">
        <v>2.9</v>
      </c>
      <c r="I16" s="40">
        <v>-2</v>
      </c>
      <c r="J16" s="40">
        <v>3.4</v>
      </c>
      <c r="K16" s="40">
        <v>2.4</v>
      </c>
      <c r="L16" s="40">
        <v>4.2</v>
      </c>
      <c r="M16" s="40">
        <v>-2.2999999999999998</v>
      </c>
      <c r="N16" s="40">
        <v>4.2</v>
      </c>
      <c r="O16" s="40">
        <v>-0.8</v>
      </c>
      <c r="P16" s="40">
        <v>4.8</v>
      </c>
      <c r="Q16" s="65"/>
      <c r="R16" s="65"/>
      <c r="S16" s="65"/>
      <c r="T16" s="65"/>
      <c r="U16" s="65"/>
      <c r="V16" s="2"/>
      <c r="W16" s="2"/>
      <c r="X16" s="2"/>
      <c r="Y16" s="2"/>
      <c r="Z16" s="2"/>
    </row>
    <row r="17" spans="1:26" ht="12.9" customHeight="1" x14ac:dyDescent="0.3">
      <c r="A17" s="15" t="str">
        <f>VLOOKUP("&lt;Zeilentitel_2&gt;",Uebersetzungen!$B$3:$F$42,Uebersetzungen!B$2+1,FALSE)</f>
        <v>EFH</v>
      </c>
      <c r="B17" s="41">
        <v>1.2</v>
      </c>
      <c r="C17" s="41">
        <v>0.4</v>
      </c>
      <c r="D17" s="41">
        <v>1.4</v>
      </c>
      <c r="E17" s="41">
        <v>-0.5</v>
      </c>
      <c r="F17" s="41">
        <v>1.1000000000000001</v>
      </c>
      <c r="G17" s="41">
        <v>1.1000000000000001</v>
      </c>
      <c r="H17" s="41">
        <v>1.5</v>
      </c>
      <c r="I17" s="41">
        <v>0.1</v>
      </c>
      <c r="J17" s="41">
        <v>2.6</v>
      </c>
      <c r="K17" s="41">
        <v>2.4</v>
      </c>
      <c r="L17" s="41">
        <v>2.7</v>
      </c>
      <c r="M17" s="41">
        <v>0.6</v>
      </c>
      <c r="N17" s="41">
        <v>2</v>
      </c>
      <c r="O17" s="41">
        <v>1.4</v>
      </c>
      <c r="P17" s="41">
        <v>2</v>
      </c>
      <c r="Q17" s="65"/>
      <c r="R17" s="65"/>
      <c r="S17" s="65"/>
      <c r="T17" s="65"/>
      <c r="U17" s="65"/>
      <c r="V17" s="2"/>
      <c r="W17" s="2"/>
      <c r="X17" s="2"/>
      <c r="Y17" s="2"/>
      <c r="Z17" s="2"/>
    </row>
    <row r="18" spans="1:26" ht="12.9" customHeight="1" x14ac:dyDescent="0.3">
      <c r="A18" s="7" t="str">
        <f>VLOOKUP("&lt;Zeilentitel_4&gt;",Uebersetzungen!$B$3:$F$42,Uebersetzungen!B$2+1,FALSE)</f>
        <v>GemeindeTyp 1</v>
      </c>
      <c r="B18" s="40">
        <v>3</v>
      </c>
      <c r="C18" s="40">
        <v>-0.7</v>
      </c>
      <c r="D18" s="40">
        <v>2.6</v>
      </c>
      <c r="E18" s="40">
        <v>0.4</v>
      </c>
      <c r="F18" s="40">
        <v>0.1</v>
      </c>
      <c r="G18" s="40">
        <v>2.6</v>
      </c>
      <c r="H18" s="40">
        <v>0.5</v>
      </c>
      <c r="I18" s="40">
        <v>0.7</v>
      </c>
      <c r="J18" s="40">
        <v>2.7</v>
      </c>
      <c r="K18" s="40">
        <v>1.5</v>
      </c>
      <c r="L18" s="40">
        <v>1.3</v>
      </c>
      <c r="M18" s="40">
        <v>4.9000000000000004</v>
      </c>
      <c r="N18" s="40">
        <v>0.9</v>
      </c>
      <c r="O18" s="40">
        <v>1.1000000000000001</v>
      </c>
      <c r="P18" s="40">
        <v>0.3</v>
      </c>
      <c r="Q18" s="65"/>
      <c r="R18" s="65"/>
      <c r="S18" s="65"/>
      <c r="T18" s="65"/>
      <c r="U18" s="65"/>
      <c r="V18" s="2"/>
      <c r="W18" s="2"/>
      <c r="X18" s="2"/>
      <c r="Y18" s="2"/>
      <c r="Z18" s="2"/>
    </row>
    <row r="19" spans="1:26" ht="12.9" customHeight="1" x14ac:dyDescent="0.3">
      <c r="A19" s="7" t="str">
        <f>VLOOKUP("&lt;Zeilentitel_5&gt;",Uebersetzungen!$B$3:$F$42,Uebersetzungen!B$2+1,FALSE)</f>
        <v>GemeindeTyp 2</v>
      </c>
      <c r="B19" s="40">
        <v>1.2</v>
      </c>
      <c r="C19" s="40">
        <v>2.2000000000000002</v>
      </c>
      <c r="D19" s="40">
        <v>-0.5</v>
      </c>
      <c r="E19" s="40">
        <v>-0.8</v>
      </c>
      <c r="F19" s="40">
        <v>1.2</v>
      </c>
      <c r="G19" s="40">
        <v>1.2</v>
      </c>
      <c r="H19" s="40">
        <v>2.1</v>
      </c>
      <c r="I19" s="40">
        <v>-0.9</v>
      </c>
      <c r="J19" s="40">
        <v>0.6</v>
      </c>
      <c r="K19" s="40">
        <v>3.2</v>
      </c>
      <c r="L19" s="40">
        <v>6.2</v>
      </c>
      <c r="M19" s="40">
        <v>-1.4</v>
      </c>
      <c r="N19" s="40">
        <v>-0.3</v>
      </c>
      <c r="O19" s="40">
        <v>4.3</v>
      </c>
      <c r="P19" s="40">
        <v>0.6</v>
      </c>
      <c r="Q19" s="65"/>
      <c r="R19" s="65"/>
      <c r="S19" s="65"/>
      <c r="T19" s="65"/>
      <c r="U19" s="65"/>
      <c r="V19" s="2"/>
      <c r="W19" s="2"/>
      <c r="X19" s="2"/>
      <c r="Y19" s="2"/>
      <c r="Z19" s="2"/>
    </row>
    <row r="20" spans="1:26" ht="12.9" customHeight="1" x14ac:dyDescent="0.3">
      <c r="A20" s="7" t="str">
        <f>VLOOKUP("&lt;Zeilentitel_6&gt;",Uebersetzungen!$B$3:$F$42,Uebersetzungen!B$2+1,FALSE)</f>
        <v>GemeindeTyp 3</v>
      </c>
      <c r="B20" s="40">
        <v>2.1</v>
      </c>
      <c r="C20" s="40">
        <v>-0.2</v>
      </c>
      <c r="D20" s="40">
        <v>2</v>
      </c>
      <c r="E20" s="40">
        <v>-1.2</v>
      </c>
      <c r="F20" s="40">
        <v>1.3</v>
      </c>
      <c r="G20" s="40">
        <v>0.9</v>
      </c>
      <c r="H20" s="40">
        <v>0.3</v>
      </c>
      <c r="I20" s="40">
        <v>3.2</v>
      </c>
      <c r="J20" s="40">
        <v>2</v>
      </c>
      <c r="K20" s="40">
        <v>3.4</v>
      </c>
      <c r="L20" s="40">
        <v>2.5</v>
      </c>
      <c r="M20" s="40">
        <v>-4.2</v>
      </c>
      <c r="N20" s="40">
        <v>4.4000000000000004</v>
      </c>
      <c r="O20" s="40">
        <v>1.8</v>
      </c>
      <c r="P20" s="40">
        <v>0.3</v>
      </c>
      <c r="Q20" s="65"/>
      <c r="R20" s="65"/>
      <c r="S20" s="65"/>
      <c r="T20" s="65"/>
      <c r="U20" s="65"/>
      <c r="V20" s="2"/>
      <c r="W20" s="2"/>
      <c r="X20" s="2"/>
      <c r="Y20" s="2"/>
      <c r="Z20" s="2"/>
    </row>
    <row r="21" spans="1:26" ht="12.9" customHeight="1" x14ac:dyDescent="0.3">
      <c r="A21" s="7" t="str">
        <f>VLOOKUP("&lt;Zeilentitel_7&gt;",Uebersetzungen!$B$3:$F$42,Uebersetzungen!B$2+1,FALSE)</f>
        <v>GemeindeTyp 4</v>
      </c>
      <c r="B21" s="40">
        <v>-0.7</v>
      </c>
      <c r="C21" s="40">
        <v>0.8</v>
      </c>
      <c r="D21" s="40">
        <v>1.1000000000000001</v>
      </c>
      <c r="E21" s="40">
        <v>-1</v>
      </c>
      <c r="F21" s="40">
        <v>2</v>
      </c>
      <c r="G21" s="40">
        <v>-1</v>
      </c>
      <c r="H21" s="40">
        <v>2.4</v>
      </c>
      <c r="I21" s="40">
        <v>1.3</v>
      </c>
      <c r="J21" s="40">
        <v>2.6</v>
      </c>
      <c r="K21" s="40">
        <v>2.5</v>
      </c>
      <c r="L21" s="40">
        <v>1.4</v>
      </c>
      <c r="M21" s="40">
        <v>0.6</v>
      </c>
      <c r="N21" s="40">
        <v>2.7</v>
      </c>
      <c r="O21" s="40">
        <v>0.8</v>
      </c>
      <c r="P21" s="40">
        <v>2.2000000000000002</v>
      </c>
      <c r="Q21" s="65"/>
      <c r="R21" s="65"/>
      <c r="S21" s="65"/>
      <c r="T21" s="65"/>
      <c r="U21" s="65"/>
      <c r="V21" s="2"/>
      <c r="W21" s="2"/>
      <c r="X21" s="2"/>
      <c r="Y21" s="2"/>
      <c r="Z21" s="2"/>
    </row>
    <row r="22" spans="1:26" ht="12.9" customHeight="1" x14ac:dyDescent="0.3">
      <c r="A22" s="7" t="str">
        <f>VLOOKUP("&lt;Zeilentitel_8&gt;",Uebersetzungen!$B$3:$F$42,Uebersetzungen!B$2+1,FALSE)</f>
        <v>GemeindeTyp 5</v>
      </c>
      <c r="B22" s="40">
        <v>1.1000000000000001</v>
      </c>
      <c r="C22" s="40">
        <v>0</v>
      </c>
      <c r="D22" s="40">
        <v>1.8</v>
      </c>
      <c r="E22" s="40">
        <v>-0.8</v>
      </c>
      <c r="F22" s="40">
        <v>1</v>
      </c>
      <c r="G22" s="40">
        <v>2.2000000000000002</v>
      </c>
      <c r="H22" s="40">
        <v>1.5</v>
      </c>
      <c r="I22" s="40">
        <v>-2.7</v>
      </c>
      <c r="J22" s="40">
        <v>4.5999999999999996</v>
      </c>
      <c r="K22" s="40">
        <v>2.2999999999999998</v>
      </c>
      <c r="L22" s="40">
        <v>3.7</v>
      </c>
      <c r="M22" s="40">
        <v>-1.7</v>
      </c>
      <c r="N22" s="40">
        <v>3.7</v>
      </c>
      <c r="O22" s="40">
        <v>0.1</v>
      </c>
      <c r="P22" s="40">
        <v>5.5</v>
      </c>
      <c r="Q22" s="65"/>
      <c r="R22" s="65"/>
      <c r="S22" s="65"/>
      <c r="T22" s="65"/>
      <c r="U22" s="65"/>
      <c r="V22" s="2"/>
      <c r="W22" s="2"/>
      <c r="X22" s="2"/>
      <c r="Y22" s="2"/>
      <c r="Z22" s="2"/>
    </row>
    <row r="23" spans="1:26" ht="12.9" customHeight="1" x14ac:dyDescent="0.3">
      <c r="A23" s="15" t="str">
        <f>VLOOKUP("&lt;Zeilentitel_3&gt;",Uebersetzungen!$B$3:$F$42,Uebersetzungen!B$2+1,FALSE)</f>
        <v>EGW</v>
      </c>
      <c r="B23" s="41">
        <v>-0.1</v>
      </c>
      <c r="C23" s="41">
        <v>-0.1</v>
      </c>
      <c r="D23" s="41">
        <v>2.1</v>
      </c>
      <c r="E23" s="41">
        <v>-0.9</v>
      </c>
      <c r="F23" s="41">
        <v>1.6</v>
      </c>
      <c r="G23" s="41">
        <v>-0.6</v>
      </c>
      <c r="H23" s="41">
        <v>3.1</v>
      </c>
      <c r="I23" s="41">
        <v>-0.2</v>
      </c>
      <c r="J23" s="41">
        <v>1.8</v>
      </c>
      <c r="K23" s="41">
        <v>2.2999999999999998</v>
      </c>
      <c r="L23" s="41">
        <v>2.6</v>
      </c>
      <c r="M23" s="41">
        <v>-1.2</v>
      </c>
      <c r="N23" s="41">
        <v>3.3</v>
      </c>
      <c r="O23" s="41">
        <v>1.1000000000000001</v>
      </c>
      <c r="P23" s="41">
        <v>0.5</v>
      </c>
      <c r="Q23" s="65"/>
      <c r="R23" s="65"/>
      <c r="S23" s="65"/>
      <c r="T23" s="65"/>
      <c r="U23" s="65"/>
      <c r="V23" s="2"/>
      <c r="W23" s="2"/>
      <c r="X23" s="2"/>
      <c r="Y23" s="2"/>
      <c r="Z23" s="2"/>
    </row>
    <row r="24" spans="1:26" ht="12.9" customHeight="1" x14ac:dyDescent="0.3">
      <c r="A24" s="7" t="str">
        <f>VLOOKUP("&lt;Zeilentitel_4&gt;",Uebersetzungen!$B$3:$F$42,Uebersetzungen!B$2+1,FALSE)</f>
        <v>GemeindeTyp 1</v>
      </c>
      <c r="B24" s="40">
        <v>1.7</v>
      </c>
      <c r="C24" s="40">
        <v>-0.8</v>
      </c>
      <c r="D24" s="40">
        <v>3.5</v>
      </c>
      <c r="E24" s="40">
        <v>-2.4</v>
      </c>
      <c r="F24" s="40">
        <v>3.1</v>
      </c>
      <c r="G24" s="40">
        <v>-0.7</v>
      </c>
      <c r="H24" s="40">
        <v>1.9</v>
      </c>
      <c r="I24" s="40">
        <v>1</v>
      </c>
      <c r="J24" s="40">
        <v>1.4</v>
      </c>
      <c r="K24" s="40">
        <v>4.4000000000000004</v>
      </c>
      <c r="L24" s="40">
        <v>-0.1</v>
      </c>
      <c r="M24" s="40">
        <v>-0.1</v>
      </c>
      <c r="N24" s="40">
        <v>6</v>
      </c>
      <c r="O24" s="40">
        <v>1.6</v>
      </c>
      <c r="P24" s="40">
        <v>-1.1000000000000001</v>
      </c>
      <c r="Q24" s="65"/>
      <c r="R24" s="65"/>
      <c r="S24" s="65"/>
      <c r="T24" s="65"/>
      <c r="U24" s="65"/>
      <c r="V24" s="2"/>
      <c r="W24" s="2"/>
      <c r="X24" s="2"/>
      <c r="Y24" s="2"/>
      <c r="Z24" s="2"/>
    </row>
    <row r="25" spans="1:26" ht="12.9" customHeight="1" x14ac:dyDescent="0.3">
      <c r="A25" s="7" t="str">
        <f>VLOOKUP("&lt;Zeilentitel_5&gt;",Uebersetzungen!$B$3:$F$42,Uebersetzungen!B$2+1,FALSE)</f>
        <v>GemeindeTyp 2</v>
      </c>
      <c r="B25" s="40">
        <v>0.2</v>
      </c>
      <c r="C25" s="40">
        <v>1.4</v>
      </c>
      <c r="D25" s="40">
        <v>-0.4</v>
      </c>
      <c r="E25" s="40">
        <v>-0.6</v>
      </c>
      <c r="F25" s="40">
        <v>2.1</v>
      </c>
      <c r="G25" s="40">
        <v>-0.3</v>
      </c>
      <c r="H25" s="40">
        <v>3</v>
      </c>
      <c r="I25" s="40">
        <v>-0.6</v>
      </c>
      <c r="J25" s="40">
        <v>1.1000000000000001</v>
      </c>
      <c r="K25" s="40">
        <v>2.4</v>
      </c>
      <c r="L25" s="40">
        <v>4.2</v>
      </c>
      <c r="M25" s="40">
        <v>-3.3</v>
      </c>
      <c r="N25" s="40">
        <v>2.2999999999999998</v>
      </c>
      <c r="O25" s="40">
        <v>-0.4</v>
      </c>
      <c r="P25" s="40">
        <v>1</v>
      </c>
      <c r="Q25" s="65"/>
      <c r="R25" s="65"/>
      <c r="S25" s="65"/>
      <c r="T25" s="65"/>
      <c r="U25" s="65"/>
      <c r="V25" s="2"/>
      <c r="W25" s="2"/>
      <c r="X25" s="2"/>
      <c r="Y25" s="2"/>
      <c r="Z25" s="2"/>
    </row>
    <row r="26" spans="1:26" ht="12.9" customHeight="1" x14ac:dyDescent="0.3">
      <c r="A26" s="7" t="str">
        <f>VLOOKUP("&lt;Zeilentitel_6&gt;",Uebersetzungen!$B$3:$F$42,Uebersetzungen!B$2+1,FALSE)</f>
        <v>GemeindeTyp 3</v>
      </c>
      <c r="B26" s="40">
        <v>1.1000000000000001</v>
      </c>
      <c r="C26" s="40">
        <v>-1.7</v>
      </c>
      <c r="D26" s="40">
        <v>2</v>
      </c>
      <c r="E26" s="40">
        <v>-2</v>
      </c>
      <c r="F26" s="40">
        <v>1.8</v>
      </c>
      <c r="G26" s="40">
        <v>0.4</v>
      </c>
      <c r="H26" s="40">
        <v>3.9</v>
      </c>
      <c r="I26" s="40">
        <v>-0.7</v>
      </c>
      <c r="J26" s="40">
        <v>2.4</v>
      </c>
      <c r="K26" s="40">
        <v>-0.5</v>
      </c>
      <c r="L26" s="40">
        <v>2.2999999999999998</v>
      </c>
      <c r="M26" s="40">
        <v>-2.1</v>
      </c>
      <c r="N26" s="40">
        <v>1.8</v>
      </c>
      <c r="O26" s="40">
        <v>1.6</v>
      </c>
      <c r="P26" s="40">
        <v>2.9</v>
      </c>
      <c r="Q26" s="65"/>
      <c r="R26" s="65"/>
      <c r="S26" s="65"/>
      <c r="T26" s="65"/>
      <c r="U26" s="65"/>
      <c r="V26" s="2"/>
      <c r="W26" s="2"/>
      <c r="X26" s="2"/>
      <c r="Y26" s="2"/>
      <c r="Z26" s="2"/>
    </row>
    <row r="27" spans="1:26" ht="12.9" customHeight="1" x14ac:dyDescent="0.3">
      <c r="A27" s="7" t="str">
        <f>VLOOKUP("&lt;Zeilentitel_7&gt;",Uebersetzungen!$B$3:$F$42,Uebersetzungen!B$2+1,FALSE)</f>
        <v>GemeindeTyp 4</v>
      </c>
      <c r="B27" s="40">
        <v>-2</v>
      </c>
      <c r="C27" s="40">
        <v>-0.1</v>
      </c>
      <c r="D27" s="40">
        <v>1.6</v>
      </c>
      <c r="E27" s="40">
        <v>1.3</v>
      </c>
      <c r="F27" s="40">
        <v>-0.3</v>
      </c>
      <c r="G27" s="40">
        <v>-1.1000000000000001</v>
      </c>
      <c r="H27" s="40">
        <v>3.5</v>
      </c>
      <c r="I27" s="40">
        <v>-0.9</v>
      </c>
      <c r="J27" s="40">
        <v>2.9</v>
      </c>
      <c r="K27" s="40">
        <v>0.4</v>
      </c>
      <c r="L27" s="40">
        <v>4.0999999999999996</v>
      </c>
      <c r="M27" s="40">
        <v>0.7</v>
      </c>
      <c r="N27" s="40">
        <v>0.3</v>
      </c>
      <c r="O27" s="40">
        <v>3.3</v>
      </c>
      <c r="P27" s="40">
        <v>-0.5</v>
      </c>
      <c r="Q27" s="65"/>
      <c r="R27" s="65"/>
      <c r="S27" s="65"/>
      <c r="T27" s="65"/>
      <c r="U27" s="65"/>
      <c r="V27" s="2"/>
      <c r="W27" s="2"/>
      <c r="X27" s="2"/>
      <c r="Y27" s="2"/>
      <c r="Z27" s="2"/>
    </row>
    <row r="28" spans="1:26" ht="12.9" customHeight="1" x14ac:dyDescent="0.3">
      <c r="A28" s="8" t="str">
        <f>VLOOKUP("&lt;Zeilentitel_8&gt;",Uebersetzungen!$B$3:$F$42,Uebersetzungen!B$2+1,FALSE)</f>
        <v>GemeindeTyp 5</v>
      </c>
      <c r="B28" s="42">
        <v>-3.2</v>
      </c>
      <c r="C28" s="42">
        <v>1</v>
      </c>
      <c r="D28" s="42">
        <v>3.7</v>
      </c>
      <c r="E28" s="42">
        <v>-0.8</v>
      </c>
      <c r="F28" s="42">
        <v>0.4</v>
      </c>
      <c r="G28" s="42">
        <v>-1.1000000000000001</v>
      </c>
      <c r="H28" s="42">
        <v>5.2</v>
      </c>
      <c r="I28" s="42">
        <v>-1.1000000000000001</v>
      </c>
      <c r="J28" s="42">
        <v>1.7</v>
      </c>
      <c r="K28" s="42">
        <v>2.7</v>
      </c>
      <c r="L28" s="42">
        <v>4.8</v>
      </c>
      <c r="M28" s="42">
        <v>-3.1</v>
      </c>
      <c r="N28" s="42">
        <v>4.8</v>
      </c>
      <c r="O28" s="42">
        <v>-1.9</v>
      </c>
      <c r="P28" s="42">
        <v>3.8</v>
      </c>
      <c r="Q28" s="65"/>
      <c r="R28" s="65"/>
      <c r="S28" s="65"/>
      <c r="T28" s="65"/>
      <c r="U28" s="65"/>
      <c r="V28" s="2"/>
      <c r="W28" s="2"/>
      <c r="X28" s="2"/>
      <c r="Y28" s="2"/>
      <c r="Z28" s="2"/>
    </row>
    <row r="29" spans="1:26" ht="17.25" customHeight="1" x14ac:dyDescent="0.3">
      <c r="A29" s="79" t="str">
        <f>VLOOKUP("&lt;Legende_1&gt;",Uebersetzungen!$B$3:$F$42,Uebersetzungen!B$2+1,FALSE)</f>
        <v>Legende:</v>
      </c>
      <c r="B29" s="79"/>
      <c r="C29" s="79"/>
      <c r="D29" s="79"/>
      <c r="E29" s="79"/>
      <c r="F29" s="12"/>
      <c r="G29" s="9"/>
      <c r="H29" s="9"/>
      <c r="I29" s="9"/>
      <c r="J29" s="9"/>
      <c r="K29" s="9"/>
      <c r="L29" s="9"/>
      <c r="M29" s="9"/>
      <c r="N29" s="9"/>
      <c r="O29" s="9"/>
      <c r="P29" s="9"/>
      <c r="Q29" s="65"/>
      <c r="R29" s="65"/>
      <c r="S29" s="65"/>
      <c r="T29" s="65"/>
      <c r="U29" s="65"/>
      <c r="V29" s="2"/>
      <c r="W29" s="2"/>
      <c r="X29" s="2"/>
      <c r="Y29" s="2"/>
      <c r="Z29" s="2"/>
    </row>
    <row r="30" spans="1:26" ht="12.9" customHeight="1" x14ac:dyDescent="0.3">
      <c r="A30" s="80" t="str">
        <f>VLOOKUP("&lt;Legende_2&gt;",Uebersetzungen!$B$3:$F$42,Uebersetzungen!B$2+1,FALSE)</f>
        <v>Total - Wohneigentum (EFH und EGW)</v>
      </c>
      <c r="B30" s="80"/>
      <c r="C30" s="80"/>
      <c r="D30" s="80"/>
      <c r="E30" s="80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65"/>
      <c r="R30" s="65"/>
      <c r="S30" s="65"/>
      <c r="T30" s="65"/>
      <c r="U30" s="65"/>
      <c r="V30" s="2"/>
      <c r="W30" s="2"/>
      <c r="X30" s="2"/>
      <c r="Y30" s="2"/>
      <c r="Z30" s="2"/>
    </row>
    <row r="31" spans="1:26" ht="12.9" customHeight="1" x14ac:dyDescent="0.3">
      <c r="A31" s="80" t="str">
        <f>VLOOKUP("&lt;Legende_3&gt;",Uebersetzungen!$B$3:$F$42,Uebersetzungen!B$2+1,FALSE)</f>
        <v>EFH - Einfamilienhäuser</v>
      </c>
      <c r="B31" s="80"/>
      <c r="C31" s="80"/>
      <c r="D31" s="80"/>
      <c r="E31" s="80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65"/>
      <c r="R31" s="65"/>
      <c r="S31" s="65"/>
      <c r="T31" s="65"/>
      <c r="U31" s="65"/>
      <c r="V31" s="2"/>
      <c r="W31" s="2"/>
      <c r="X31" s="2"/>
      <c r="Y31" s="2"/>
      <c r="Z31" s="2"/>
    </row>
    <row r="32" spans="1:26" ht="12.9" customHeight="1" x14ac:dyDescent="0.3">
      <c r="A32" s="80" t="str">
        <f>VLOOKUP("&lt;Legende_4&gt;",Uebersetzungen!$B$3:$F$42,Uebersetzungen!B$2+1,FALSE)</f>
        <v xml:space="preserve">EGW - Eigentumswohnungen </v>
      </c>
      <c r="B32" s="80"/>
      <c r="C32" s="80"/>
      <c r="D32" s="80"/>
      <c r="E32" s="80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65"/>
      <c r="R32" s="65"/>
      <c r="S32" s="65"/>
      <c r="T32" s="65"/>
      <c r="U32" s="65"/>
      <c r="V32" s="2"/>
      <c r="W32" s="2"/>
      <c r="X32" s="2"/>
      <c r="Y32" s="2"/>
      <c r="Z32" s="2"/>
    </row>
    <row r="33" spans="1:26" ht="12.9" customHeight="1" x14ac:dyDescent="0.3">
      <c r="A33" s="80" t="str">
        <f>VLOOKUP("&lt;Legende_5&gt;",Uebersetzungen!$B$3:$F$42,Uebersetzungen!B$2+1,FALSE)</f>
        <v>GemeindeTyp 1 - Städtische Gemeinde einer grossen Agglomeration</v>
      </c>
      <c r="B33" s="80"/>
      <c r="C33" s="80"/>
      <c r="D33" s="80"/>
      <c r="E33" s="80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65"/>
      <c r="R33" s="65"/>
      <c r="S33" s="65"/>
      <c r="T33" s="65"/>
      <c r="U33" s="65"/>
      <c r="V33" s="2"/>
      <c r="W33" s="2"/>
      <c r="X33" s="2"/>
      <c r="Y33" s="2"/>
      <c r="Z33" s="2"/>
    </row>
    <row r="34" spans="1:26" ht="12.9" customHeight="1" x14ac:dyDescent="0.3">
      <c r="A34" s="80" t="str">
        <f>VLOOKUP("&lt;Legende_6&gt;",Uebersetzungen!$B$3:$F$42,Uebersetzungen!B$2+1,FALSE)</f>
        <v>GemeindeTyp 2 - Städtische Gemeinde einer mittelgrossen Agglomeration</v>
      </c>
      <c r="B34" s="80"/>
      <c r="C34" s="80"/>
      <c r="D34" s="80"/>
      <c r="E34" s="80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65"/>
      <c r="R34" s="65"/>
      <c r="S34" s="65"/>
      <c r="T34" s="65"/>
      <c r="U34" s="65"/>
      <c r="V34" s="2"/>
      <c r="W34" s="2"/>
      <c r="X34" s="2"/>
      <c r="Y34" s="2"/>
      <c r="Z34" s="2"/>
    </row>
    <row r="35" spans="1:26" ht="12.9" customHeight="1" x14ac:dyDescent="0.3">
      <c r="A35" s="80" t="str">
        <f>VLOOKUP("&lt;Legende_7&gt;",Uebersetzungen!$B$3:$F$42,Uebersetzungen!B$2+1,FALSE)</f>
        <v>GemeindeTyp 3 - Städtische Gemeinde einer kleinen oder ausserhalb einer Agglomeration</v>
      </c>
      <c r="B35" s="80"/>
      <c r="C35" s="80"/>
      <c r="D35" s="80"/>
      <c r="E35" s="80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65"/>
      <c r="R35" s="65"/>
      <c r="S35" s="65"/>
      <c r="T35" s="65"/>
      <c r="U35" s="65"/>
      <c r="V35" s="2"/>
      <c r="W35" s="2"/>
      <c r="X35" s="2"/>
      <c r="Y35" s="2"/>
      <c r="Z35" s="2"/>
    </row>
    <row r="36" spans="1:26" ht="12.9" customHeight="1" x14ac:dyDescent="0.3">
      <c r="A36" s="80" t="str">
        <f>VLOOKUP("&lt;Legende_8&gt;",Uebersetzungen!$B$3:$F$42,Uebersetzungen!B$2+1,FALSE)</f>
        <v xml:space="preserve">GemeindeTyp 4 - Intermediäre Gemeinde </v>
      </c>
      <c r="B36" s="80"/>
      <c r="C36" s="80"/>
      <c r="D36" s="80"/>
      <c r="E36" s="80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65"/>
      <c r="R36" s="65"/>
      <c r="S36" s="65"/>
      <c r="T36" s="65"/>
      <c r="U36" s="65"/>
      <c r="V36" s="2"/>
      <c r="W36" s="2"/>
      <c r="X36" s="2"/>
      <c r="Y36" s="2"/>
      <c r="Z36" s="2"/>
    </row>
    <row r="37" spans="1:26" ht="12.9" customHeight="1" x14ac:dyDescent="0.3">
      <c r="A37" s="80" t="str">
        <f>VLOOKUP("&lt;Legende_9&gt;",Uebersetzungen!$B$3:$F$42,Uebersetzungen!B$2+1,FALSE)</f>
        <v>GemeindeTyp 5 - Ländliche Gemeinde</v>
      </c>
      <c r="B37" s="80"/>
      <c r="C37" s="80"/>
      <c r="D37" s="80"/>
      <c r="E37" s="80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65"/>
      <c r="R37" s="65"/>
      <c r="S37" s="65"/>
      <c r="T37" s="65"/>
      <c r="U37" s="65"/>
      <c r="V37" s="2"/>
      <c r="W37" s="2"/>
      <c r="X37" s="2"/>
      <c r="Y37" s="2"/>
      <c r="Z37" s="2"/>
    </row>
    <row r="38" spans="1:26" ht="12.9" customHeight="1" x14ac:dyDescent="0.3">
      <c r="A38" s="79"/>
      <c r="B38" s="79"/>
      <c r="C38" s="79"/>
      <c r="D38" s="79"/>
      <c r="E38" s="79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"/>
      <c r="R38" s="1"/>
      <c r="S38" s="1"/>
      <c r="T38" s="1"/>
      <c r="U38" s="1"/>
      <c r="V38" s="2"/>
      <c r="W38" s="2"/>
      <c r="X38" s="2"/>
      <c r="Y38" s="2"/>
      <c r="Z38" s="2"/>
    </row>
    <row r="39" spans="1:26" ht="12.9" customHeight="1" x14ac:dyDescent="0.3">
      <c r="A39" s="76" t="str">
        <f>VLOOKUP("&lt;Quelle&gt;",Uebersetzungen!$B$3:$F$42,Uebersetzungen!B$2+1,FALSE)</f>
        <v>Quelle: BFS - Schweizerischer Wohnimmobilienpreisindex, IMPI</v>
      </c>
      <c r="B39" s="76"/>
      <c r="C39" s="76"/>
      <c r="D39" s="76"/>
      <c r="E39" s="76"/>
      <c r="F39" s="14"/>
      <c r="G39" s="9"/>
      <c r="H39" s="9"/>
      <c r="I39" s="9"/>
      <c r="J39" s="9"/>
      <c r="K39" s="9"/>
      <c r="L39" s="9"/>
      <c r="M39" s="9"/>
      <c r="N39" s="9"/>
      <c r="O39" s="9"/>
      <c r="P39" s="9"/>
      <c r="Q39" s="1"/>
      <c r="R39" s="1"/>
      <c r="S39" s="1"/>
      <c r="T39" s="1"/>
      <c r="U39" s="1"/>
      <c r="V39" s="2"/>
      <c r="W39" s="2"/>
      <c r="X39" s="2"/>
      <c r="Y39" s="2"/>
      <c r="Z39" s="2"/>
    </row>
    <row r="40" spans="1:26" ht="12.9" customHeight="1" x14ac:dyDescent="0.3">
      <c r="A40" s="76" t="str">
        <f>VLOOKUP("&lt;CopyRight&gt;",Uebersetzungen!$B$3:$F$42,Uebersetzungen!B$2+1,FALSE)</f>
        <v>© BFS 2023</v>
      </c>
      <c r="B40" s="76"/>
      <c r="C40" s="76"/>
      <c r="D40" s="76"/>
      <c r="E40" s="76"/>
      <c r="F40" s="36"/>
      <c r="G40" s="9"/>
      <c r="H40" s="9"/>
      <c r="I40" s="9"/>
      <c r="J40" s="9"/>
      <c r="K40" s="9"/>
      <c r="L40" s="9"/>
      <c r="M40" s="9"/>
      <c r="N40" s="9"/>
      <c r="O40" s="9"/>
      <c r="P40" s="9"/>
      <c r="Q40" s="1"/>
      <c r="R40" s="1"/>
      <c r="S40" s="1"/>
      <c r="T40" s="1"/>
      <c r="U40" s="1"/>
      <c r="V40" s="2"/>
      <c r="W40" s="2"/>
      <c r="X40" s="2"/>
      <c r="Y40" s="2"/>
      <c r="Z40" s="2"/>
    </row>
    <row r="41" spans="1:26" ht="12.9" customHeight="1" x14ac:dyDescent="0.3">
      <c r="A41" s="76" t="str">
        <f>VLOOKUP("&lt;Auskunft&gt;",Uebersetzungen!$B$3:$F$42,Uebersetzungen!B$2+1,FALSE)</f>
        <v>Auskunft: Bundesamt für Statistik (BFS), IMPI@bfs.admin.ch, Tel. +41 58 463 60 69</v>
      </c>
      <c r="B41" s="76"/>
      <c r="C41" s="76"/>
      <c r="D41" s="76"/>
      <c r="E41" s="76"/>
      <c r="F41" s="36"/>
      <c r="G41" s="9"/>
      <c r="H41" s="9"/>
      <c r="I41" s="9"/>
      <c r="J41" s="9"/>
      <c r="K41" s="9"/>
      <c r="L41" s="9"/>
      <c r="M41" s="9"/>
      <c r="N41" s="9"/>
      <c r="O41" s="9"/>
      <c r="P41" s="9"/>
      <c r="Q41" s="1"/>
      <c r="R41" s="1"/>
      <c r="S41" s="1"/>
      <c r="T41" s="1"/>
      <c r="U41" s="1"/>
      <c r="V41" s="2"/>
      <c r="W41" s="2"/>
      <c r="X41" s="2"/>
      <c r="Y41" s="2"/>
      <c r="Z41" s="2"/>
    </row>
    <row r="42" spans="1:2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  <c r="Z42" s="2"/>
    </row>
    <row r="43" spans="1:2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  <c r="Y43" s="2"/>
      <c r="Z43" s="2"/>
    </row>
    <row r="44" spans="1:26" x14ac:dyDescent="0.3">
      <c r="A44" s="1"/>
      <c r="B44" s="6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  <c r="Y44" s="2"/>
      <c r="Z44" s="2"/>
    </row>
    <row r="45" spans="1:2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  <c r="Y45" s="2"/>
      <c r="Z45" s="2"/>
    </row>
    <row r="46" spans="1:2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</row>
    <row r="47" spans="1:2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</row>
    <row r="48" spans="1:2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</row>
    <row r="49" spans="1:2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</row>
    <row r="50" spans="1:2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</row>
    <row r="51" spans="1:2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</row>
    <row r="52" spans="1:2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  <c r="Y52" s="2"/>
      <c r="Z52" s="2"/>
    </row>
    <row r="53" spans="1:2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  <c r="Y53" s="2"/>
      <c r="Z53" s="2"/>
    </row>
    <row r="54" spans="1:2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  <c r="Y54" s="2"/>
      <c r="Z54" s="2"/>
    </row>
    <row r="55" spans="1:2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  <c r="Y55" s="2"/>
      <c r="Z55" s="2"/>
    </row>
    <row r="56" spans="1:2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  <c r="Y56" s="2"/>
      <c r="Z56" s="2"/>
    </row>
    <row r="57" spans="1:2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</sheetData>
  <sheetProtection algorithmName="SHA-512" hashValue="Cg3FTV6Y0NH2BWMDFXAfe11K7rWceFgsa4Zs4IjkFoamxQRwUFu/jSt8+JFoEHiEuUr3Mn1Ih4s3ZjBj0oJmUQ==" saltValue="9HjKyXwhKq2fIpPP+BIX7g==" spinCount="100000" sheet="1" objects="1" scenarios="1"/>
  <mergeCells count="16">
    <mergeCell ref="A8:I8"/>
    <mergeCell ref="A41:E41"/>
    <mergeCell ref="A1:B1"/>
    <mergeCell ref="A39:E39"/>
    <mergeCell ref="A40:E40"/>
    <mergeCell ref="A29:E29"/>
    <mergeCell ref="A38:E38"/>
    <mergeCell ref="A30:E30"/>
    <mergeCell ref="A31:E31"/>
    <mergeCell ref="A32:E32"/>
    <mergeCell ref="A33:E33"/>
    <mergeCell ref="A9:F9"/>
    <mergeCell ref="A34:E34"/>
    <mergeCell ref="A35:E35"/>
    <mergeCell ref="A36:E36"/>
    <mergeCell ref="A37:E37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349250</xdr:colOff>
                    <xdr:row>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349250</xdr:colOff>
                    <xdr:row>2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349250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349250</xdr:colOff>
                    <xdr:row>4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74"/>
  <sheetViews>
    <sheetView workbookViewId="0">
      <selection activeCell="E13" sqref="E13"/>
    </sheetView>
  </sheetViews>
  <sheetFormatPr baseColWidth="10" defaultColWidth="11" defaultRowHeight="12.5" x14ac:dyDescent="0.3"/>
  <cols>
    <col min="1" max="1" width="6.4140625" style="4" customWidth="1"/>
    <col min="2" max="2" width="0.33203125" style="4" customWidth="1"/>
    <col min="3" max="3" width="28.9140625" style="4" customWidth="1"/>
    <col min="4" max="4" width="28.1640625" style="4" customWidth="1"/>
    <col min="5" max="5" width="28.4140625" style="4" customWidth="1"/>
    <col min="6" max="6" width="28" style="4" customWidth="1"/>
    <col min="7" max="16384" width="11" style="4"/>
  </cols>
  <sheetData>
    <row r="1" spans="1:7" ht="13.5" thickBot="1" x14ac:dyDescent="0.35">
      <c r="A1" s="37" t="s">
        <v>46</v>
      </c>
      <c r="B1" s="39" t="s">
        <v>45</v>
      </c>
      <c r="C1" s="38" t="s">
        <v>9</v>
      </c>
      <c r="D1" s="53" t="s">
        <v>10</v>
      </c>
      <c r="E1" s="63" t="s">
        <v>18</v>
      </c>
      <c r="F1" s="52" t="s">
        <v>26</v>
      </c>
      <c r="G1" s="19"/>
    </row>
    <row r="2" spans="1:7" ht="15" customHeight="1" x14ac:dyDescent="0.3">
      <c r="A2" s="20" t="s">
        <v>141</v>
      </c>
      <c r="B2" s="72">
        <v>1</v>
      </c>
      <c r="C2" s="21"/>
      <c r="D2" s="43"/>
      <c r="E2" s="21"/>
      <c r="F2" s="55"/>
      <c r="G2" s="19"/>
    </row>
    <row r="3" spans="1:7" ht="40.5" customHeight="1" x14ac:dyDescent="0.3">
      <c r="A3" s="20" t="s">
        <v>99</v>
      </c>
      <c r="B3" s="4" t="s">
        <v>100</v>
      </c>
      <c r="C3" s="22" t="s">
        <v>177</v>
      </c>
      <c r="D3" s="46" t="s">
        <v>178</v>
      </c>
      <c r="E3" s="28" t="s">
        <v>179</v>
      </c>
      <c r="F3" s="60" t="s">
        <v>180</v>
      </c>
      <c r="G3" s="19"/>
    </row>
    <row r="4" spans="1:7" ht="25" x14ac:dyDescent="0.3">
      <c r="A4" s="20"/>
      <c r="B4" s="4" t="s">
        <v>101</v>
      </c>
      <c r="C4" s="23" t="s">
        <v>37</v>
      </c>
      <c r="D4" s="50" t="s">
        <v>38</v>
      </c>
      <c r="E4" s="25" t="s">
        <v>39</v>
      </c>
      <c r="F4" s="56" t="s">
        <v>36</v>
      </c>
      <c r="G4" s="19"/>
    </row>
    <row r="5" spans="1:7" ht="27" x14ac:dyDescent="0.3">
      <c r="A5" s="20"/>
      <c r="B5" s="4" t="s">
        <v>102</v>
      </c>
      <c r="C5" s="69" t="s">
        <v>137</v>
      </c>
      <c r="D5" s="70" t="s">
        <v>138</v>
      </c>
      <c r="E5" s="69" t="s">
        <v>139</v>
      </c>
      <c r="F5" s="71" t="s">
        <v>140</v>
      </c>
      <c r="G5" s="19"/>
    </row>
    <row r="6" spans="1:7" ht="27" x14ac:dyDescent="0.3">
      <c r="A6" s="20"/>
      <c r="B6" s="4" t="s">
        <v>103</v>
      </c>
      <c r="C6" s="25" t="s">
        <v>111</v>
      </c>
      <c r="D6" s="48" t="s">
        <v>117</v>
      </c>
      <c r="E6" s="25" t="s">
        <v>122</v>
      </c>
      <c r="F6" s="56" t="s">
        <v>111</v>
      </c>
      <c r="G6" s="19"/>
    </row>
    <row r="7" spans="1:7" ht="27" x14ac:dyDescent="0.3">
      <c r="A7" s="20"/>
      <c r="B7" s="4" t="s">
        <v>104</v>
      </c>
      <c r="C7" s="25" t="s">
        <v>112</v>
      </c>
      <c r="D7" s="48" t="s">
        <v>118</v>
      </c>
      <c r="E7" s="25" t="s">
        <v>123</v>
      </c>
      <c r="F7" s="56" t="s">
        <v>112</v>
      </c>
      <c r="G7" s="19"/>
    </row>
    <row r="8" spans="1:7" ht="27" x14ac:dyDescent="0.3">
      <c r="A8" s="20"/>
      <c r="B8" s="4" t="s">
        <v>105</v>
      </c>
      <c r="C8" s="25" t="s">
        <v>113</v>
      </c>
      <c r="D8" s="48" t="s">
        <v>119</v>
      </c>
      <c r="E8" s="25" t="s">
        <v>124</v>
      </c>
      <c r="F8" s="56" t="s">
        <v>113</v>
      </c>
      <c r="G8" s="19"/>
    </row>
    <row r="9" spans="1:7" ht="27" x14ac:dyDescent="0.3">
      <c r="A9" s="20"/>
      <c r="B9" s="4" t="s">
        <v>106</v>
      </c>
      <c r="C9" s="25" t="s">
        <v>114</v>
      </c>
      <c r="D9" s="48" t="s">
        <v>120</v>
      </c>
      <c r="E9" s="25" t="s">
        <v>125</v>
      </c>
      <c r="F9" s="56" t="s">
        <v>114</v>
      </c>
      <c r="G9" s="19"/>
    </row>
    <row r="10" spans="1:7" ht="27" x14ac:dyDescent="0.3">
      <c r="A10" s="20"/>
      <c r="B10" s="4" t="s">
        <v>107</v>
      </c>
      <c r="C10" s="25" t="s">
        <v>115</v>
      </c>
      <c r="D10" s="48" t="s">
        <v>121</v>
      </c>
      <c r="E10" s="25" t="s">
        <v>126</v>
      </c>
      <c r="F10" s="56" t="s">
        <v>115</v>
      </c>
      <c r="G10" s="19"/>
    </row>
    <row r="11" spans="1:7" ht="27" x14ac:dyDescent="0.3">
      <c r="A11" s="20"/>
      <c r="B11" s="4" t="s">
        <v>108</v>
      </c>
      <c r="C11" s="25" t="s">
        <v>116</v>
      </c>
      <c r="D11" s="44" t="s">
        <v>134</v>
      </c>
      <c r="E11" s="26" t="s">
        <v>135</v>
      </c>
      <c r="F11" s="56" t="s">
        <v>116</v>
      </c>
      <c r="G11" s="19"/>
    </row>
    <row r="12" spans="1:7" ht="27" x14ac:dyDescent="0.3">
      <c r="A12" s="20"/>
      <c r="B12" s="4" t="s">
        <v>133</v>
      </c>
      <c r="C12" s="69" t="s">
        <v>136</v>
      </c>
      <c r="D12" s="70" t="s">
        <v>145</v>
      </c>
      <c r="E12" s="69" t="s">
        <v>146</v>
      </c>
      <c r="F12" s="71" t="s">
        <v>136</v>
      </c>
      <c r="G12" s="19"/>
    </row>
    <row r="13" spans="1:7" ht="27" x14ac:dyDescent="0.3">
      <c r="A13" s="20"/>
      <c r="B13" s="4" t="s">
        <v>142</v>
      </c>
      <c r="C13" s="69" t="s">
        <v>143</v>
      </c>
      <c r="D13" s="70" t="s">
        <v>148</v>
      </c>
      <c r="E13" s="69" t="s">
        <v>144</v>
      </c>
      <c r="F13" s="71" t="s">
        <v>147</v>
      </c>
      <c r="G13" s="19"/>
    </row>
    <row r="14" spans="1:7" ht="27" x14ac:dyDescent="0.3">
      <c r="A14" s="20"/>
      <c r="B14" s="4" t="s">
        <v>151</v>
      </c>
      <c r="C14" s="23" t="s">
        <v>149</v>
      </c>
      <c r="D14" s="50" t="s">
        <v>153</v>
      </c>
      <c r="E14" s="23" t="s">
        <v>154</v>
      </c>
      <c r="F14" s="73" t="s">
        <v>150</v>
      </c>
      <c r="G14" s="19"/>
    </row>
    <row r="15" spans="1:7" ht="27" x14ac:dyDescent="0.3">
      <c r="A15" s="20"/>
      <c r="B15" s="4" t="s">
        <v>152</v>
      </c>
      <c r="C15" s="23" t="s">
        <v>155</v>
      </c>
      <c r="D15" s="70" t="s">
        <v>160</v>
      </c>
      <c r="E15" s="69" t="s">
        <v>159</v>
      </c>
      <c r="F15" s="73" t="s">
        <v>156</v>
      </c>
      <c r="G15" s="19"/>
    </row>
    <row r="16" spans="1:7" ht="27" x14ac:dyDescent="0.3">
      <c r="A16" s="20"/>
      <c r="B16" s="4" t="s">
        <v>161</v>
      </c>
      <c r="C16" s="69" t="s">
        <v>157</v>
      </c>
      <c r="D16" s="70" t="s">
        <v>162</v>
      </c>
      <c r="E16" s="69" t="s">
        <v>163</v>
      </c>
      <c r="F16" s="71" t="s">
        <v>158</v>
      </c>
      <c r="G16" s="19"/>
    </row>
    <row r="17" spans="1:9" ht="25" x14ac:dyDescent="0.3">
      <c r="A17" s="20"/>
      <c r="B17" s="4" t="s">
        <v>166</v>
      </c>
      <c r="C17" s="69" t="s">
        <v>164</v>
      </c>
      <c r="D17" s="70" t="s">
        <v>168</v>
      </c>
      <c r="E17" s="69" t="s">
        <v>169</v>
      </c>
      <c r="F17" s="71" t="s">
        <v>165</v>
      </c>
      <c r="G17" s="19"/>
    </row>
    <row r="18" spans="1:9" ht="27" x14ac:dyDescent="0.3">
      <c r="A18" s="20"/>
      <c r="B18" s="4" t="s">
        <v>167</v>
      </c>
      <c r="C18" s="69" t="s">
        <v>170</v>
      </c>
      <c r="D18" s="70" t="s">
        <v>172</v>
      </c>
      <c r="E18" s="69" t="s">
        <v>173</v>
      </c>
      <c r="F18" s="71" t="s">
        <v>171</v>
      </c>
      <c r="G18" s="19"/>
    </row>
    <row r="19" spans="1:9" ht="27" x14ac:dyDescent="0.3">
      <c r="A19" s="20"/>
      <c r="B19" s="4" t="s">
        <v>176</v>
      </c>
      <c r="C19" s="69" t="s">
        <v>174</v>
      </c>
      <c r="D19" s="70" t="s">
        <v>181</v>
      </c>
      <c r="E19" s="69" t="s">
        <v>182</v>
      </c>
      <c r="F19" s="71" t="s">
        <v>175</v>
      </c>
      <c r="G19" s="19"/>
    </row>
    <row r="20" spans="1:9" ht="27" x14ac:dyDescent="0.3">
      <c r="A20" s="20"/>
      <c r="B20" s="4" t="s">
        <v>191</v>
      </c>
      <c r="C20" s="27" t="s">
        <v>183</v>
      </c>
      <c r="D20" s="49" t="s">
        <v>184</v>
      </c>
      <c r="E20" s="27" t="s">
        <v>185</v>
      </c>
      <c r="F20" s="59" t="s">
        <v>186</v>
      </c>
      <c r="G20" s="19"/>
    </row>
    <row r="21" spans="1:9" ht="38.25" customHeight="1" x14ac:dyDescent="0.3">
      <c r="A21" s="19"/>
      <c r="B21" s="19"/>
      <c r="C21" s="21"/>
      <c r="D21" s="54"/>
      <c r="E21" s="64"/>
      <c r="F21" s="58"/>
      <c r="G21" s="19"/>
    </row>
    <row r="22" spans="1:9" ht="13" x14ac:dyDescent="0.3">
      <c r="A22" s="20" t="s">
        <v>109</v>
      </c>
      <c r="B22" s="4" t="s">
        <v>79</v>
      </c>
      <c r="C22" s="25" t="s">
        <v>8</v>
      </c>
      <c r="D22" s="47" t="s">
        <v>8</v>
      </c>
      <c r="E22" s="24" t="s">
        <v>19</v>
      </c>
      <c r="F22" s="57" t="s">
        <v>0</v>
      </c>
      <c r="G22" s="19"/>
    </row>
    <row r="23" spans="1:9" x14ac:dyDescent="0.3">
      <c r="A23" s="19"/>
      <c r="B23" s="4" t="s">
        <v>80</v>
      </c>
      <c r="C23" s="25" t="s">
        <v>1</v>
      </c>
      <c r="D23" s="47" t="s">
        <v>11</v>
      </c>
      <c r="E23" s="24" t="s">
        <v>25</v>
      </c>
      <c r="F23" s="57" t="s">
        <v>27</v>
      </c>
      <c r="G23" s="19"/>
    </row>
    <row r="24" spans="1:9" x14ac:dyDescent="0.3">
      <c r="A24" s="19"/>
      <c r="B24" s="4" t="s">
        <v>81</v>
      </c>
      <c r="C24" s="25" t="s">
        <v>7</v>
      </c>
      <c r="D24" s="45" t="s">
        <v>34</v>
      </c>
      <c r="E24" s="24" t="s">
        <v>12</v>
      </c>
      <c r="F24" s="57" t="s">
        <v>28</v>
      </c>
      <c r="G24" s="19"/>
    </row>
    <row r="25" spans="1:9" x14ac:dyDescent="0.3">
      <c r="A25" s="19"/>
      <c r="B25" s="4" t="s">
        <v>82</v>
      </c>
      <c r="C25" s="25" t="s">
        <v>2</v>
      </c>
      <c r="D25" s="47" t="s">
        <v>13</v>
      </c>
      <c r="E25" s="24" t="s">
        <v>20</v>
      </c>
      <c r="F25" s="57" t="s">
        <v>29</v>
      </c>
      <c r="G25" s="19"/>
    </row>
    <row r="26" spans="1:9" x14ac:dyDescent="0.3">
      <c r="A26" s="19"/>
      <c r="B26" s="4" t="s">
        <v>83</v>
      </c>
      <c r="C26" s="25" t="s">
        <v>3</v>
      </c>
      <c r="D26" s="47" t="s">
        <v>14</v>
      </c>
      <c r="E26" s="24" t="s">
        <v>21</v>
      </c>
      <c r="F26" s="57" t="s">
        <v>30</v>
      </c>
      <c r="G26" s="19"/>
    </row>
    <row r="27" spans="1:9" x14ac:dyDescent="0.3">
      <c r="A27" s="19"/>
      <c r="B27" s="4" t="s">
        <v>84</v>
      </c>
      <c r="C27" s="25" t="s">
        <v>4</v>
      </c>
      <c r="D27" s="47" t="s">
        <v>15</v>
      </c>
      <c r="E27" s="24" t="s">
        <v>22</v>
      </c>
      <c r="F27" s="57" t="s">
        <v>31</v>
      </c>
      <c r="G27" s="19"/>
    </row>
    <row r="28" spans="1:9" x14ac:dyDescent="0.3">
      <c r="A28" s="19"/>
      <c r="B28" s="4" t="s">
        <v>85</v>
      </c>
      <c r="C28" s="25" t="s">
        <v>5</v>
      </c>
      <c r="D28" s="47" t="s">
        <v>16</v>
      </c>
      <c r="E28" s="24" t="s">
        <v>23</v>
      </c>
      <c r="F28" s="57" t="s">
        <v>32</v>
      </c>
      <c r="G28" s="19"/>
    </row>
    <row r="29" spans="1:9" x14ac:dyDescent="0.3">
      <c r="A29" s="19"/>
      <c r="B29" s="4" t="s">
        <v>86</v>
      </c>
      <c r="C29" s="25" t="s">
        <v>6</v>
      </c>
      <c r="D29" s="47" t="s">
        <v>17</v>
      </c>
      <c r="E29" s="24" t="s">
        <v>24</v>
      </c>
      <c r="F29" s="57" t="s">
        <v>33</v>
      </c>
      <c r="G29" s="19"/>
    </row>
    <row r="30" spans="1:9" x14ac:dyDescent="0.3">
      <c r="A30" s="19"/>
      <c r="B30" s="19"/>
      <c r="C30" s="29"/>
      <c r="D30" s="43"/>
      <c r="E30" s="21"/>
      <c r="F30" s="58"/>
      <c r="G30" s="19"/>
    </row>
    <row r="31" spans="1:9" x14ac:dyDescent="0.3">
      <c r="A31" s="19"/>
      <c r="B31" s="4" t="s">
        <v>87</v>
      </c>
      <c r="C31" s="23" t="s">
        <v>35</v>
      </c>
      <c r="D31" s="47" t="s">
        <v>130</v>
      </c>
      <c r="E31" s="24" t="s">
        <v>131</v>
      </c>
      <c r="F31" s="61" t="s">
        <v>132</v>
      </c>
      <c r="G31" s="18"/>
    </row>
    <row r="32" spans="1:9" x14ac:dyDescent="0.3">
      <c r="A32" s="19"/>
      <c r="B32" s="4" t="s">
        <v>88</v>
      </c>
      <c r="C32" s="30" t="s">
        <v>47</v>
      </c>
      <c r="D32" s="47" t="s">
        <v>55</v>
      </c>
      <c r="E32" s="24" t="s">
        <v>63</v>
      </c>
      <c r="F32" s="57" t="s">
        <v>71</v>
      </c>
      <c r="G32" s="18"/>
      <c r="I32" s="5"/>
    </row>
    <row r="33" spans="1:9" x14ac:dyDescent="0.3">
      <c r="A33" s="19"/>
      <c r="B33" s="4" t="s">
        <v>89</v>
      </c>
      <c r="C33" s="30" t="s">
        <v>48</v>
      </c>
      <c r="D33" s="47" t="s">
        <v>56</v>
      </c>
      <c r="E33" s="24" t="s">
        <v>64</v>
      </c>
      <c r="F33" s="57" t="s">
        <v>72</v>
      </c>
      <c r="G33" s="18"/>
      <c r="I33" s="5"/>
    </row>
    <row r="34" spans="1:9" ht="14.25" customHeight="1" x14ac:dyDescent="0.3">
      <c r="A34" s="19"/>
      <c r="B34" s="4" t="s">
        <v>90</v>
      </c>
      <c r="C34" s="30" t="s">
        <v>49</v>
      </c>
      <c r="D34" s="45" t="s">
        <v>57</v>
      </c>
      <c r="E34" s="24" t="s">
        <v>65</v>
      </c>
      <c r="F34" s="57" t="s">
        <v>73</v>
      </c>
      <c r="G34" s="18"/>
      <c r="I34" s="5"/>
    </row>
    <row r="35" spans="1:9" x14ac:dyDescent="0.3">
      <c r="A35" s="19"/>
      <c r="B35" s="4" t="s">
        <v>91</v>
      </c>
      <c r="C35" s="30" t="s">
        <v>50</v>
      </c>
      <c r="D35" s="47" t="s">
        <v>58</v>
      </c>
      <c r="E35" s="24" t="s">
        <v>66</v>
      </c>
      <c r="F35" s="57" t="s">
        <v>74</v>
      </c>
      <c r="G35" s="18"/>
      <c r="I35" s="5"/>
    </row>
    <row r="36" spans="1:9" ht="14.25" customHeight="1" x14ac:dyDescent="0.3">
      <c r="A36" s="19"/>
      <c r="B36" s="4" t="s">
        <v>92</v>
      </c>
      <c r="C36" s="30" t="s">
        <v>51</v>
      </c>
      <c r="D36" s="47" t="s">
        <v>59</v>
      </c>
      <c r="E36" s="24" t="s">
        <v>67</v>
      </c>
      <c r="F36" s="57" t="s">
        <v>75</v>
      </c>
      <c r="G36" s="18"/>
      <c r="I36" s="5"/>
    </row>
    <row r="37" spans="1:9" ht="14.25" customHeight="1" x14ac:dyDescent="0.3">
      <c r="A37" s="19"/>
      <c r="B37" s="4" t="s">
        <v>93</v>
      </c>
      <c r="C37" s="30" t="s">
        <v>52</v>
      </c>
      <c r="D37" s="47" t="s">
        <v>60</v>
      </c>
      <c r="E37" s="24" t="s">
        <v>68</v>
      </c>
      <c r="F37" s="57" t="s">
        <v>76</v>
      </c>
      <c r="G37" s="18"/>
      <c r="I37" s="5"/>
    </row>
    <row r="38" spans="1:9" x14ac:dyDescent="0.3">
      <c r="A38" s="19"/>
      <c r="B38" s="4" t="s">
        <v>94</v>
      </c>
      <c r="C38" s="30" t="s">
        <v>53</v>
      </c>
      <c r="D38" s="47" t="s">
        <v>61</v>
      </c>
      <c r="E38" s="24" t="s">
        <v>69</v>
      </c>
      <c r="F38" s="57" t="s">
        <v>77</v>
      </c>
      <c r="G38" s="18"/>
      <c r="I38" s="5"/>
    </row>
    <row r="39" spans="1:9" x14ac:dyDescent="0.3">
      <c r="A39" s="19"/>
      <c r="B39" s="4" t="s">
        <v>95</v>
      </c>
      <c r="C39" s="30" t="s">
        <v>54</v>
      </c>
      <c r="D39" s="47" t="s">
        <v>62</v>
      </c>
      <c r="E39" s="24" t="s">
        <v>70</v>
      </c>
      <c r="F39" s="57" t="s">
        <v>78</v>
      </c>
      <c r="G39" s="18"/>
      <c r="I39" s="5"/>
    </row>
    <row r="40" spans="1:9" x14ac:dyDescent="0.3">
      <c r="A40" s="19"/>
      <c r="B40" s="4" t="s">
        <v>96</v>
      </c>
      <c r="C40" s="30" t="s">
        <v>43</v>
      </c>
      <c r="D40" s="47" t="s">
        <v>42</v>
      </c>
      <c r="E40" s="24" t="s">
        <v>127</v>
      </c>
      <c r="F40" s="57" t="s">
        <v>41</v>
      </c>
      <c r="G40" s="19"/>
    </row>
    <row r="41" spans="1:9" x14ac:dyDescent="0.3">
      <c r="A41" s="19"/>
      <c r="B41" s="4" t="s">
        <v>97</v>
      </c>
      <c r="C41" s="66" t="s">
        <v>188</v>
      </c>
      <c r="D41" s="67" t="s">
        <v>187</v>
      </c>
      <c r="E41" s="66" t="s">
        <v>189</v>
      </c>
      <c r="F41" s="68" t="s">
        <v>190</v>
      </c>
      <c r="G41" s="19"/>
    </row>
    <row r="42" spans="1:9" x14ac:dyDescent="0.3">
      <c r="A42" s="19"/>
      <c r="B42" s="4" t="s">
        <v>98</v>
      </c>
      <c r="C42" s="30" t="s">
        <v>40</v>
      </c>
      <c r="D42" s="47" t="s">
        <v>129</v>
      </c>
      <c r="E42" s="24" t="s">
        <v>128</v>
      </c>
      <c r="F42" s="57" t="s">
        <v>44</v>
      </c>
      <c r="G42" s="19"/>
    </row>
    <row r="43" spans="1:9" ht="13" thickBot="1" x14ac:dyDescent="0.35">
      <c r="A43" s="19"/>
      <c r="B43" s="19"/>
      <c r="C43" s="31"/>
      <c r="D43" s="51"/>
      <c r="E43" s="31"/>
      <c r="F43" s="62"/>
      <c r="G43" s="19"/>
    </row>
    <row r="55" spans="3:6" x14ac:dyDescent="0.3">
      <c r="C55" s="10"/>
    </row>
    <row r="56" spans="3:6" x14ac:dyDescent="0.3">
      <c r="C56" s="10"/>
    </row>
    <row r="57" spans="3:6" x14ac:dyDescent="0.3">
      <c r="C57" s="10"/>
      <c r="D57" s="6"/>
    </row>
    <row r="58" spans="3:6" x14ac:dyDescent="0.3">
      <c r="C58" s="10"/>
    </row>
    <row r="59" spans="3:6" x14ac:dyDescent="0.3">
      <c r="C59" s="10"/>
    </row>
    <row r="60" spans="3:6" x14ac:dyDescent="0.3">
      <c r="C60" s="10"/>
    </row>
    <row r="61" spans="3:6" x14ac:dyDescent="0.3">
      <c r="C61" s="10"/>
    </row>
    <row r="62" spans="3:6" x14ac:dyDescent="0.3">
      <c r="C62" s="10"/>
    </row>
    <row r="63" spans="3:6" x14ac:dyDescent="0.3">
      <c r="C63" s="11"/>
      <c r="F63" s="6"/>
    </row>
    <row r="64" spans="3:6" x14ac:dyDescent="0.3">
      <c r="C64" s="11"/>
    </row>
    <row r="65" spans="3:4" x14ac:dyDescent="0.3">
      <c r="C65" s="11"/>
    </row>
    <row r="66" spans="3:4" x14ac:dyDescent="0.3">
      <c r="C66" s="11"/>
      <c r="D66" s="6"/>
    </row>
    <row r="67" spans="3:4" x14ac:dyDescent="0.3">
      <c r="C67" s="11"/>
    </row>
    <row r="68" spans="3:4" x14ac:dyDescent="0.3">
      <c r="C68" s="11"/>
    </row>
    <row r="69" spans="3:4" x14ac:dyDescent="0.3">
      <c r="C69" s="11"/>
    </row>
    <row r="70" spans="3:4" x14ac:dyDescent="0.3">
      <c r="C70" s="11"/>
    </row>
    <row r="71" spans="3:4" x14ac:dyDescent="0.3">
      <c r="C71" s="11"/>
    </row>
    <row r="72" spans="3:4" x14ac:dyDescent="0.3">
      <c r="C72" s="17"/>
    </row>
    <row r="73" spans="3:4" x14ac:dyDescent="0.3">
      <c r="C73" s="17"/>
    </row>
    <row r="74" spans="3:4" x14ac:dyDescent="0.3">
      <c r="C74" s="17"/>
    </row>
  </sheetData>
  <sheetProtection algorithmName="SHA-512" hashValue="O1HCQ1+QIZb3PeQNzlLimfmppgHvQSt5zj0m4WGj6gSWBXseg35i637+SROLDfG6znTnNxnHelDqcIQKIRUD3w==" saltValue="cO39DJoSnKZ/bbETfp9sK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T3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2023-01-24T17:20:24Z</dcterms:modified>
</cp:coreProperties>
</file>