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4_Media\Diffusion\KOM PUB tableau DEF à envoyer le 30 juin\"/>
    </mc:Choice>
  </mc:AlternateContent>
  <xr:revisionPtr revIDLastSave="0" documentId="13_ncr:1_{4922EE86-1525-4E46-9187-B963BFF95E2E}" xr6:coauthVersionLast="47" xr6:coauthVersionMax="47" xr10:uidLastSave="{00000000-0000-0000-0000-000000000000}"/>
  <bookViews>
    <workbookView xWindow="2070" yWindow="2835" windowWidth="26100" windowHeight="11730" xr2:uid="{00000000-000D-0000-FFFF-FFFF00000000}"/>
  </bookViews>
  <sheets>
    <sheet name="T 16.3.2.4.3" sheetId="1" r:id="rId1"/>
  </sheets>
  <definedNames>
    <definedName name="_xlnm.Print_Area" localSheetId="0">'T 16.3.2.4.3'!$A$1:$AB$65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5" i="1" l="1"/>
  <c r="AC5" i="1"/>
  <c r="AB5" i="1"/>
  <c r="AA5" i="1" l="1"/>
  <c r="Y5" i="1" l="1"/>
  <c r="W5" i="1" l="1"/>
  <c r="X5" i="1" l="1"/>
  <c r="V5" i="1" l="1"/>
  <c r="U5" i="1"/>
  <c r="T32" i="1"/>
  <c r="T30" i="1"/>
  <c r="T29" i="1"/>
  <c r="T27" i="1"/>
  <c r="T26" i="1"/>
  <c r="T22" i="1"/>
  <c r="T21" i="1"/>
  <c r="T19" i="1"/>
  <c r="T15" i="1"/>
  <c r="T14" i="1"/>
  <c r="T13" i="1"/>
  <c r="T12" i="1"/>
  <c r="T10" i="1"/>
  <c r="T8" i="1"/>
  <c r="O23" i="1"/>
  <c r="T5" i="1" l="1"/>
</calcChain>
</file>

<file path=xl/sharedStrings.xml><?xml version="1.0" encoding="utf-8"?>
<sst xmlns="http://schemas.openxmlformats.org/spreadsheetml/2006/main" count="432" uniqueCount="100">
  <si>
    <t>808.3600.001</t>
  </si>
  <si>
    <t>201.3600.168</t>
  </si>
  <si>
    <t>*</t>
  </si>
  <si>
    <t>A2310.0302</t>
  </si>
  <si>
    <t>A2310.0309</t>
  </si>
  <si>
    <t>A2310.0310</t>
  </si>
  <si>
    <t>808.3600.003</t>
  </si>
  <si>
    <t>A6210.0112</t>
  </si>
  <si>
    <t>A2310.0323</t>
  </si>
  <si>
    <t>A6210.0144</t>
  </si>
  <si>
    <t>A2310.0318</t>
  </si>
  <si>
    <t>A2310.0317</t>
  </si>
  <si>
    <t>A2310.0314</t>
  </si>
  <si>
    <t>A6210.0146</t>
  </si>
  <si>
    <t>EDA</t>
  </si>
  <si>
    <t>Total</t>
  </si>
  <si>
    <t xml:space="preserve">Remarques: </t>
  </si>
  <si>
    <t>Aspects économiques des médias</t>
  </si>
  <si>
    <t>Subventions fédérales dans le domaine des médias</t>
  </si>
  <si>
    <t>en milliers de francs</t>
  </si>
  <si>
    <t xml:space="preserve">Les articles budgétaires ont été adaptés en 2007 à l’entrée en vigueur du nouveau modèle comptable de la Confédération (NMC). </t>
  </si>
  <si>
    <t xml:space="preserve">Quatre comptes d’actifs en rapport avec l’utilisation de la redevance ne figurent pas dans le compte de la Confédération :
"OFCOM Quotes-parts de la redevance radio" (compte 2009307048), "OFCOM Quotes-parts de la redevance télévision" (compte 2009307049), "OFCOM Promotion des nouvelles technologies radiodiffusion" (compte 2009307050) et "OFCOM Etudes d'audience " (compte 2009307051). </t>
  </si>
  <si>
    <t xml:space="preserve">Pour plus d’informations, voir l’indicateur « Utilisation des redevances »: </t>
  </si>
  <si>
    <t>No de crédit</t>
  </si>
  <si>
    <t>Département</t>
  </si>
  <si>
    <t>Office</t>
  </si>
  <si>
    <t xml:space="preserve">Encouragement de films (précédemment: 306.3600.151) </t>
  </si>
  <si>
    <t>Taxe visant à promouvoir le cinéma, diffuseurs de télévision</t>
  </si>
  <si>
    <t xml:space="preserve">Explications: </t>
  </si>
  <si>
    <t>Source: Administration fédérale des finances (AFF): banque de données des subventions/compte d’Etat</t>
  </si>
  <si>
    <t>DFI</t>
  </si>
  <si>
    <t>OFC</t>
  </si>
  <si>
    <t>DETEC</t>
  </si>
  <si>
    <t>OFCOM</t>
  </si>
  <si>
    <t>Titre</t>
  </si>
  <si>
    <t>Rabais sur la distribution de journaux et périodiques (précédemment: A2310.0336)</t>
  </si>
  <si>
    <t xml:space="preserve">0 17) </t>
  </si>
  <si>
    <t>T 16.03.02.04.03</t>
  </si>
  <si>
    <t>https://www.bfs.admin.ch/bfs/fr/home/statistiques/culture-medias-societe-information-sport/medias/aspects-economiques/financement-public-niveau-federal.html#904586139</t>
  </si>
  <si>
    <t>A231.0128</t>
  </si>
  <si>
    <t>A231.0127</t>
  </si>
  <si>
    <t>A231.0130</t>
  </si>
  <si>
    <t>A231.0135</t>
  </si>
  <si>
    <t>A231.0136</t>
  </si>
  <si>
    <t>A231.0318</t>
  </si>
  <si>
    <t>A231.0138</t>
  </si>
  <si>
    <t>A231.0315</t>
  </si>
  <si>
    <t>A231.0312</t>
  </si>
  <si>
    <t xml:space="preserve"> A231.0313 </t>
  </si>
  <si>
    <t>A231.0317</t>
  </si>
  <si>
    <t>A231.0311</t>
  </si>
  <si>
    <t>A231.0126</t>
  </si>
  <si>
    <t>A231.0314</t>
  </si>
  <si>
    <t>Renseignements: 058 463 61 58, poku@bfs.admin.ch</t>
  </si>
  <si>
    <r>
      <rPr>
        <vertAlign val="superscript"/>
        <sz val="8"/>
        <rFont val="Arial"/>
        <family val="2"/>
      </rPr>
      <t>7)</t>
    </r>
    <r>
      <rPr>
        <sz val="8"/>
        <rFont val="Arial"/>
        <family val="2"/>
      </rPr>
      <t xml:space="preserve"> Selon art. 58 al. 3 LRTV, les contributions d'investissement dans les nouvelles technologies sont prélevées sur le produit de la redevance de concession (art. 22 LRTV) et, s'il ne suffit pas, sur le produit de la redevance radio-télévision (cf. l'indicateur « Utilisation des redevances »). </t>
    </r>
  </si>
  <si>
    <r>
      <rPr>
        <vertAlign val="superscript"/>
        <sz val="8"/>
        <rFont val="Arial"/>
        <family val="2"/>
      </rPr>
      <t>8)</t>
    </r>
    <r>
      <rPr>
        <sz val="8"/>
        <rFont val="Arial"/>
        <family val="2"/>
      </rPr>
      <t xml:space="preserve"> Radio Suisse Internationale a cessé ses activités en novembre 2004; depuis 2007, réunion des deux crédits "Contribution à Swissinfo/Radio International (SRI) Radio Suisse Internationale (RSI)" (808.3600.001) et "Diffuseurs internationaux de programmes" (A6210.0112) sous "Contribution aux services de la SSR destinés à l’étranger" (A6210.0111) </t>
    </r>
  </si>
  <si>
    <r>
      <rPr>
        <vertAlign val="superscript"/>
        <sz val="8"/>
        <rFont val="Arial"/>
        <family val="2"/>
      </rPr>
      <t>9)</t>
    </r>
    <r>
      <rPr>
        <sz val="8"/>
        <rFont val="Arial"/>
        <family val="2"/>
      </rPr>
      <t xml:space="preserve"> L’organisation Memoriav a pour but de sauvegarder, de mettre en valeur et de rendre accessible le patrimoine audiovisuel de la Suisse. </t>
    </r>
  </si>
  <si>
    <r>
      <rPr>
        <vertAlign val="superscript"/>
        <sz val="8"/>
        <rFont val="Arial"/>
        <family val="2"/>
      </rPr>
      <t>11)</t>
    </r>
    <r>
      <rPr>
        <sz val="8"/>
        <rFont val="Arial"/>
        <family val="2"/>
      </rPr>
      <t xml:space="preserve"> La Phonothèque Nationale Suisse, constituée en fondation de droit privé, a pour mission de collectionner, de mettre en valeur et de rendre accessibles les documents sonores dont le contenu est en rapport avec l’histoire et la culture de la Suisse.</t>
    </r>
  </si>
  <si>
    <r>
      <rPr>
        <vertAlign val="superscript"/>
        <sz val="8"/>
        <rFont val="Arial"/>
        <family val="2"/>
      </rPr>
      <t>13)</t>
    </r>
    <r>
      <rPr>
        <sz val="8"/>
        <rFont val="Arial"/>
        <family val="2"/>
      </rPr>
      <t xml:space="preserve"> Le programme EUREKA Audiovisuel avait pour but de promouvoir le cinéma et la télévision européens. Il a pris fin en 2003.  </t>
    </r>
  </si>
  <si>
    <r>
      <rPr>
        <vertAlign val="superscript"/>
        <sz val="8"/>
        <rFont val="Arial"/>
        <family val="2"/>
      </rPr>
      <t>14)</t>
    </r>
    <r>
      <rPr>
        <sz val="8"/>
        <rFont val="Arial"/>
        <family val="2"/>
      </rPr>
      <t xml:space="preserve"> Contribution à Eurimages (fonds du Conseil de l’Europe) et contributions aux coproductions avec réalisateur étranger </t>
    </r>
  </si>
  <si>
    <r>
      <rPr>
        <vertAlign val="superscript"/>
        <sz val="8"/>
        <rFont val="Arial"/>
        <family val="2"/>
      </rPr>
      <t>15)</t>
    </r>
    <r>
      <rPr>
        <sz val="8"/>
        <rFont val="Arial"/>
        <family val="2"/>
      </rPr>
      <t xml:space="preserve"> Les programmes Media de l’UE visent à promouvoir le développement, la diffusion et la commercialisation de la production cinématographique européenne. </t>
    </r>
  </si>
  <si>
    <r>
      <rPr>
        <vertAlign val="superscript"/>
        <sz val="8"/>
        <rFont val="Arial"/>
        <family val="2"/>
      </rPr>
      <t>16)</t>
    </r>
    <r>
      <rPr>
        <sz val="8"/>
        <rFont val="Arial"/>
        <family val="2"/>
      </rPr>
      <t xml:space="preserve"> Bénéficiaire principal: Union internationale des télécommunications (UIT). </t>
    </r>
  </si>
  <si>
    <r>
      <rPr>
        <vertAlign val="superscript"/>
        <sz val="8"/>
        <rFont val="Arial"/>
        <family val="2"/>
      </rPr>
      <t>18)</t>
    </r>
    <r>
      <rPr>
        <sz val="8"/>
        <rFont val="Arial"/>
        <family val="2"/>
      </rPr>
      <t xml:space="preserve"> En 2014 des sommes ont encore été versées via le crédit « Programmes communautaires MEDIA » (A2310.0318) à la Fondation de formation continue pour le cinéma et l'audiovisuel (FOCAL) (220'000 CHF), Media Desk Suisse (245'100 CHF) et au profit du poste Autres requêtes médias suisses (78'556 CHF). Suite à l’acceptation de l’initiative sur l’immigration de masse, ce programme a été officiellement interrompu le 10 février 2014. Comme mesure de remplacement, des contributions ont été versées, dès 2014, à des cinéastes, distributeurs, festivals et institutions de formation continue suisses via le crédit nouvellement créé « Encouragement du cinéma Europe-CH » (A2310.0585). De plus, en novembre 2014 les négociations sur une participation de la Suisse au programme « Europe Créative » (incluant le sous-programme MEDIA) ont débuté.</t>
    </r>
  </si>
  <si>
    <r>
      <rPr>
        <vertAlign val="superscript"/>
        <sz val="8"/>
        <rFont val="Arial"/>
        <family val="2"/>
      </rPr>
      <t>19)</t>
    </r>
    <r>
      <rPr>
        <sz val="8"/>
        <rFont val="Arial"/>
        <family val="2"/>
      </rPr>
      <t xml:space="preserve"> Depuis le 1er janvier 2016, la phonotèque nationale a été intégrée à la bibliothèque nationale et est donc financée à l'interne par la BN.</t>
    </r>
  </si>
  <si>
    <r>
      <t xml:space="preserve">Bibliomedia Suisse (précédemment: 306.3600.008) </t>
    </r>
    <r>
      <rPr>
        <vertAlign val="superscript"/>
        <sz val="8"/>
        <rFont val="Arial"/>
        <family val="2"/>
      </rPr>
      <t>1) 2)</t>
    </r>
  </si>
  <si>
    <r>
      <t xml:space="preserve">Promotion de la littérature pour l'enfance et la jeunesse (précédemment: 306.3600.103) </t>
    </r>
    <r>
      <rPr>
        <vertAlign val="superscript"/>
        <sz val="8"/>
        <rFont val="Arial"/>
        <family val="2"/>
      </rPr>
      <t>2)</t>
    </r>
  </si>
  <si>
    <r>
      <t xml:space="preserve">Promotion de la lecture </t>
    </r>
    <r>
      <rPr>
        <vertAlign val="superscript"/>
        <sz val="8"/>
        <rFont val="Arial"/>
        <family val="2"/>
      </rPr>
      <t>2)</t>
    </r>
  </si>
  <si>
    <r>
      <t xml:space="preserve">Salons du livre à l'étranger (précédemment: 306.3600.105) </t>
    </r>
    <r>
      <rPr>
        <vertAlign val="superscript"/>
        <sz val="8"/>
        <rFont val="Arial"/>
        <family val="2"/>
      </rPr>
      <t>3)</t>
    </r>
  </si>
  <si>
    <r>
      <t xml:space="preserve">Formation de professionnels du programme et recherche dans le domaine des médias </t>
    </r>
    <r>
      <rPr>
        <vertAlign val="superscript"/>
        <sz val="8"/>
        <rFont val="Arial"/>
        <family val="2"/>
      </rPr>
      <t>4)</t>
    </r>
  </si>
  <si>
    <r>
      <t xml:space="preserve">Contribution à la formation des professionnels du programme </t>
    </r>
    <r>
      <rPr>
        <vertAlign val="superscript"/>
        <sz val="8"/>
        <rFont val="Arial"/>
        <family val="2"/>
      </rPr>
      <t>4)</t>
    </r>
  </si>
  <si>
    <r>
      <t xml:space="preserve">Contribution à la recherche dans le domaine des médias </t>
    </r>
    <r>
      <rPr>
        <vertAlign val="superscript"/>
        <sz val="8"/>
        <rFont val="Arial"/>
        <family val="2"/>
      </rPr>
      <t>4)</t>
    </r>
  </si>
  <si>
    <r>
      <t xml:space="preserve">Contribution à la diffusion de programmes dans les régions de montagne </t>
    </r>
    <r>
      <rPr>
        <vertAlign val="superscript"/>
        <sz val="8"/>
        <rFont val="Arial"/>
        <family val="2"/>
      </rPr>
      <t>5)</t>
    </r>
  </si>
  <si>
    <r>
      <t xml:space="preserve">Archivage des programmes </t>
    </r>
    <r>
      <rPr>
        <vertAlign val="superscript"/>
        <sz val="8"/>
        <rFont val="Arial"/>
        <family val="2"/>
      </rPr>
      <t>6)</t>
    </r>
  </si>
  <si>
    <r>
      <t xml:space="preserve">Nouvelles technologies de radiodiffusion </t>
    </r>
    <r>
      <rPr>
        <vertAlign val="superscript"/>
        <sz val="8"/>
        <rFont val="Arial"/>
        <family val="2"/>
      </rPr>
      <t>7)</t>
    </r>
  </si>
  <si>
    <r>
      <t xml:space="preserve">Contribution à Swissinfo/Radio International (SRI) Radio Suisse Internationale </t>
    </r>
    <r>
      <rPr>
        <vertAlign val="superscript"/>
        <sz val="8"/>
        <rFont val="Arial"/>
        <family val="2"/>
      </rPr>
      <t>8)</t>
    </r>
    <r>
      <rPr>
        <sz val="8"/>
        <rFont val="Arial"/>
        <family val="2"/>
      </rPr>
      <t xml:space="preserve"> (RSI) </t>
    </r>
    <r>
      <rPr>
        <vertAlign val="superscript"/>
        <sz val="8"/>
        <rFont val="Arial"/>
        <family val="2"/>
      </rPr>
      <t>7)</t>
    </r>
  </si>
  <si>
    <r>
      <t xml:space="preserve">Diffuseurs internationaux de programmes (précédemment: 808.3600.002) </t>
    </r>
    <r>
      <rPr>
        <vertAlign val="superscript"/>
        <sz val="8"/>
        <rFont val="Arial"/>
        <family val="2"/>
      </rPr>
      <t>8)</t>
    </r>
  </si>
  <si>
    <r>
      <t xml:space="preserve">Contribution aux services de la SSR destinés à l’étranger </t>
    </r>
    <r>
      <rPr>
        <vertAlign val="superscript"/>
        <sz val="8"/>
        <rFont val="Arial"/>
        <family val="2"/>
      </rPr>
      <t>8)</t>
    </r>
  </si>
  <si>
    <r>
      <t xml:space="preserve">Association MEMORIAV (précédemment: 808.3600.006) </t>
    </r>
    <r>
      <rPr>
        <vertAlign val="superscript"/>
        <sz val="8"/>
        <rFont val="Arial"/>
        <family val="2"/>
      </rPr>
      <t>9) 10)</t>
    </r>
  </si>
  <si>
    <r>
      <t xml:space="preserve">Phonothèque nationale (précédemment: 306.3600.301) </t>
    </r>
    <r>
      <rPr>
        <vertAlign val="superscript"/>
        <sz val="8"/>
        <rFont val="Arial"/>
        <family val="2"/>
      </rPr>
      <t>11) 19)</t>
    </r>
  </si>
  <si>
    <r>
      <t xml:space="preserve">Encouragement de la formation et du perfectionnement, professions du cinéma (précédemment: 306.3600.153) </t>
    </r>
    <r>
      <rPr>
        <vertAlign val="superscript"/>
        <sz val="8"/>
        <rFont val="Arial"/>
        <family val="2"/>
      </rPr>
      <t>12)</t>
    </r>
  </si>
  <si>
    <r>
      <t xml:space="preserve">Encouragement de la culture cinématographique (précédemment: 306.3600.150) </t>
    </r>
    <r>
      <rPr>
        <vertAlign val="superscript"/>
        <sz val="8"/>
        <rFont val="Arial"/>
        <family val="2"/>
      </rPr>
      <t>12)</t>
    </r>
  </si>
  <si>
    <r>
      <t xml:space="preserve">Cinémathèque suisse (précédemment: 306.3600.156) </t>
    </r>
    <r>
      <rPr>
        <vertAlign val="superscript"/>
        <sz val="8"/>
        <rFont val="Arial"/>
        <family val="2"/>
      </rPr>
      <t>12)</t>
    </r>
  </si>
  <si>
    <r>
      <t xml:space="preserve">Culture cinématographique </t>
    </r>
    <r>
      <rPr>
        <vertAlign val="superscript"/>
        <sz val="8"/>
        <rFont val="Arial"/>
        <family val="2"/>
      </rPr>
      <t>12)</t>
    </r>
  </si>
  <si>
    <r>
      <t xml:space="preserve">EUREKA, audiovisuel </t>
    </r>
    <r>
      <rPr>
        <vertAlign val="superscript"/>
        <sz val="8"/>
        <rFont val="Arial"/>
        <family val="2"/>
      </rPr>
      <t>13)</t>
    </r>
  </si>
  <si>
    <r>
      <t xml:space="preserve">Coopération européenne dans le domaine cinématographique (précédemment: 306.3600.152) </t>
    </r>
    <r>
      <rPr>
        <vertAlign val="superscript"/>
        <sz val="8"/>
        <rFont val="Arial"/>
        <family val="2"/>
      </rPr>
      <t>14)</t>
    </r>
  </si>
  <si>
    <r>
      <t xml:space="preserve">Programmes communautaires MEDIA (précédemment: 306.3600.155) </t>
    </r>
    <r>
      <rPr>
        <vertAlign val="superscript"/>
        <sz val="8"/>
        <rFont val="Arial"/>
        <family val="2"/>
      </rPr>
      <t>15) 18)</t>
    </r>
  </si>
  <si>
    <r>
      <t xml:space="preserve">Contributions à des organisations internationales (précédemment: 808.3909.601) </t>
    </r>
    <r>
      <rPr>
        <vertAlign val="superscript"/>
        <sz val="8"/>
        <rFont val="Arial"/>
        <family val="2"/>
      </rPr>
      <t>16)</t>
    </r>
  </si>
  <si>
    <r>
      <rPr>
        <vertAlign val="superscript"/>
        <sz val="8"/>
        <rFont val="Arial"/>
        <family val="2"/>
      </rPr>
      <t>17)</t>
    </r>
    <r>
      <rPr>
        <sz val="8"/>
        <rFont val="Arial"/>
        <family val="2"/>
      </rPr>
      <t xml:space="preserve"> Le Conseil fédéral a accordé à Swissinfo pour l’année 2006 un financement transitoire de cinq millions de francs qui n’est pas considéré comme une subvention. Depuis 2007, le financement de l’ensemble de l’offre de la  SRG SSR pour l’étranger est réglé dans la nouvelle loi sur la radio et la télévision (LRTV) et défini dans un mandat de prestation correspondant.</t>
    </r>
  </si>
  <si>
    <t>© OFS 2023</t>
  </si>
  <si>
    <t>Dernière modification: 07.07.2023</t>
  </si>
  <si>
    <r>
      <t xml:space="preserve">Encouragement du cinéma Europe-CH puis participation au programme « Europe Créative » </t>
    </r>
    <r>
      <rPr>
        <vertAlign val="superscript"/>
        <sz val="8"/>
        <rFont val="Arial"/>
        <family val="2"/>
      </rPr>
      <t>18)</t>
    </r>
  </si>
  <si>
    <t>Chiffres arrondis</t>
  </si>
  <si>
    <r>
      <rPr>
        <vertAlign val="superscript"/>
        <sz val="8"/>
        <rFont val="Arial"/>
        <family val="2"/>
      </rPr>
      <t>1)</t>
    </r>
    <r>
      <rPr>
        <sz val="8"/>
        <rFont val="Arial"/>
        <family val="2"/>
      </rPr>
      <t xml:space="preserve"> La fondation Bibliomedia Suisse a pour mission d’assurer et d’améliorer l’accès au livre et aux médias dans toute la Suisse. </t>
    </r>
  </si>
  <si>
    <r>
      <rPr>
        <vertAlign val="superscript"/>
        <sz val="8"/>
        <rFont val="Arial"/>
        <family val="2"/>
      </rPr>
      <t>2)</t>
    </r>
    <r>
      <rPr>
        <sz val="8"/>
        <rFont val="Arial"/>
        <family val="2"/>
      </rPr>
      <t xml:space="preserve"> Depuis 2012, les trois crédits " Encouragement à la formation culturelle des adultes" (A2310.0301), " Bibliomedia Suisse" (A2310.0302) et " Promotion de la littérature pour l’enfance et la jeunesse" (A2310.0309) sont réunis sous " Promotion de la lecture" (A2310.0495) </t>
    </r>
  </si>
  <si>
    <r>
      <rPr>
        <vertAlign val="superscript"/>
        <sz val="8"/>
        <rFont val="Arial"/>
        <family val="2"/>
      </rPr>
      <t>3)</t>
    </r>
    <r>
      <rPr>
        <sz val="8"/>
        <rFont val="Arial"/>
        <family val="2"/>
      </rPr>
      <t xml:space="preserve"> Depuis 2012, fait partie du crédit SG-DFI "Pro Helvetia" (A2310.0497)</t>
    </r>
  </si>
  <si>
    <r>
      <rPr>
        <vertAlign val="superscript"/>
        <sz val="8"/>
        <rFont val="Arial"/>
        <family val="2"/>
      </rPr>
      <t>4)</t>
    </r>
    <r>
      <rPr>
        <sz val="8"/>
        <rFont val="Arial"/>
        <family val="2"/>
      </rPr>
      <t xml:space="preserve"> Depuis 2007, le crédit "Formation de professionnels du programme et recherche dans le domaine des médias" (808.3600.003) est subdivisé en "Contribution à la formation des professionnels du programme" (A6210.0113)" et "Contribution à la recherche dans le domaine des médias" (A6210.0145)  </t>
    </r>
  </si>
  <si>
    <r>
      <rPr>
        <vertAlign val="superscript"/>
        <sz val="8"/>
        <rFont val="Arial"/>
        <family val="2"/>
      </rPr>
      <t>5)</t>
    </r>
    <r>
      <rPr>
        <sz val="8"/>
        <rFont val="Arial"/>
        <family val="2"/>
      </rPr>
      <t xml:space="preserve"> Soutien à des programmes radio concessionnés dans les régions de montagne où les coûts de diffusions par voie hertzienne terrestre sont particulièrement élevés</t>
    </r>
  </si>
  <si>
    <r>
      <rPr>
        <vertAlign val="superscript"/>
        <sz val="8"/>
        <rFont val="Arial"/>
        <family val="2"/>
      </rPr>
      <t>6)</t>
    </r>
    <r>
      <rPr>
        <sz val="8"/>
        <rFont val="Arial"/>
        <family val="2"/>
      </rPr>
      <t xml:space="preserve"> Soutien à des diffuseurs radio et TV qui archivent leurs programmes. Jusqu'au 30 juin 2016, cette subvention est financée par le produit de la redevance de concessions. Dès le 1er juillet 2016, elle est financée par le produit de la redevance radio-télévision. </t>
    </r>
  </si>
  <si>
    <r>
      <rPr>
        <vertAlign val="superscript"/>
        <sz val="8"/>
        <rFont val="Arial"/>
        <family val="2"/>
      </rPr>
      <t>10)</t>
    </r>
    <r>
      <rPr>
        <sz val="8"/>
        <rFont val="Arial"/>
        <family val="2"/>
      </rPr>
      <t xml:space="preserve"> Depuis 2012, fait partie du crédit OFC " Musées, collections, réseaux de tiers" (A2310.0457)  </t>
    </r>
  </si>
  <si>
    <r>
      <rPr>
        <vertAlign val="superscript"/>
        <sz val="8"/>
        <rFont val="Arial"/>
        <family val="2"/>
      </rPr>
      <t>12)</t>
    </r>
    <r>
      <rPr>
        <sz val="8"/>
        <rFont val="Arial"/>
        <family val="2"/>
      </rPr>
      <t xml:space="preserve"> Depuis 2012: réunion des trois crédits "Encouragement de la culture cinématographique" (A2310.0314), "Encouragement de la formation et du
perfectionnement, professions du cinéma" (A2310.0317) et "Cinémathèque suisse" (A2310.0319) sous "Culture cinématographique" (A2310.0493)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</si>
</sst>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__;\-#,###,##0.0__;\-__;@__\ "/>
  </numFmts>
  <fonts count="13" x14ac:knownFonts="1">
    <font>
      <sz val="11"/>
      <color theme="1"/>
      <name val="Arial"/>
      <family val="2"/>
    </font>
    <font>
      <b/>
      <sz val="9"/>
      <name val="Arial"/>
      <family val="2"/>
    </font>
    <font>
      <sz val="8"/>
      <name val="Arial Narrow"/>
      <family val="2"/>
    </font>
    <font>
      <sz val="9"/>
      <name val="Arial"/>
      <family val="2"/>
    </font>
    <font>
      <sz val="11"/>
      <name val="Arial"/>
      <family val="2"/>
    </font>
    <font>
      <sz val="11"/>
      <color theme="1"/>
      <name val="Arial"/>
      <family val="2"/>
    </font>
    <font>
      <u/>
      <sz val="11"/>
      <color theme="10"/>
      <name val="Arial"/>
      <family val="2"/>
    </font>
    <font>
      <sz val="8"/>
      <name val="Arial"/>
      <family val="2"/>
    </font>
    <font>
      <b/>
      <sz val="8"/>
      <name val="Arial"/>
      <family val="2"/>
    </font>
    <font>
      <u/>
      <sz val="8"/>
      <name val="Arial"/>
      <family val="2"/>
    </font>
    <font>
      <b/>
      <sz val="11"/>
      <name val="Arial"/>
      <family val="2"/>
    </font>
    <font>
      <sz val="11"/>
      <color indexed="8"/>
      <name val="Calibri"/>
      <family val="2"/>
    </font>
    <font>
      <vertAlign val="superscript"/>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8">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164" fontId="5" fillId="0" borderId="0" applyFont="0" applyFill="0" applyBorder="0" applyAlignment="0" applyProtection="0"/>
    <xf numFmtId="0" fontId="6" fillId="0" borderId="0" applyNumberFormat="0" applyFill="0" applyBorder="0" applyAlignment="0" applyProtection="0">
      <alignment vertical="top"/>
      <protection locked="0"/>
    </xf>
    <xf numFmtId="0" fontId="11" fillId="0" borderId="0"/>
  </cellStyleXfs>
  <cellXfs count="77">
    <xf numFmtId="0" fontId="0" fillId="0" borderId="0" xfId="0"/>
    <xf numFmtId="0" fontId="1" fillId="2" borderId="0" xfId="0" applyFont="1" applyFill="1"/>
    <xf numFmtId="0" fontId="2" fillId="2" borderId="0" xfId="0" applyFont="1" applyFill="1"/>
    <xf numFmtId="0" fontId="2" fillId="3" borderId="0" xfId="0" applyFont="1" applyFill="1" applyBorder="1"/>
    <xf numFmtId="164" fontId="3" fillId="2" borderId="0" xfId="1" applyFont="1" applyFill="1"/>
    <xf numFmtId="0" fontId="2" fillId="3" borderId="0" xfId="0" applyFont="1" applyFill="1"/>
    <xf numFmtId="0" fontId="4" fillId="2" borderId="0" xfId="0" applyFont="1" applyFill="1"/>
    <xf numFmtId="0" fontId="3" fillId="0" borderId="0" xfId="0" applyFont="1"/>
    <xf numFmtId="0" fontId="4" fillId="3" borderId="0" xfId="0" applyFont="1" applyFill="1" applyAlignment="1"/>
    <xf numFmtId="0" fontId="1" fillId="2" borderId="0" xfId="0" applyFont="1" applyFill="1" applyAlignment="1">
      <alignment horizontal="right"/>
    </xf>
    <xf numFmtId="0" fontId="2" fillId="2" borderId="0" xfId="0" applyFont="1" applyFill="1" applyAlignment="1"/>
    <xf numFmtId="0" fontId="2" fillId="3" borderId="0" xfId="0" applyFont="1" applyFill="1" applyAlignment="1"/>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right" vertical="center"/>
    </xf>
    <xf numFmtId="0" fontId="7" fillId="2" borderId="4" xfId="0" applyFont="1" applyFill="1" applyBorder="1" applyAlignment="1">
      <alignment horizontal="center" vertical="center"/>
    </xf>
    <xf numFmtId="0" fontId="7" fillId="2" borderId="4" xfId="0" applyFont="1" applyFill="1" applyBorder="1" applyAlignment="1">
      <alignment vertical="center" wrapText="1"/>
    </xf>
    <xf numFmtId="0" fontId="7" fillId="2" borderId="0" xfId="0" applyFont="1" applyFill="1" applyBorder="1" applyAlignment="1">
      <alignment horizontal="right" vertical="center"/>
    </xf>
    <xf numFmtId="0" fontId="7" fillId="2" borderId="0" xfId="0" applyFont="1" applyFill="1" applyBorder="1" applyAlignment="1">
      <alignment horizontal="center" vertical="center"/>
    </xf>
    <xf numFmtId="0" fontId="7" fillId="2" borderId="0" xfId="0" applyFont="1" applyFill="1" applyBorder="1" applyAlignment="1">
      <alignment vertical="center" wrapText="1"/>
    </xf>
    <xf numFmtId="0" fontId="7" fillId="2" borderId="2" xfId="0" applyFont="1" applyFill="1" applyBorder="1" applyAlignment="1">
      <alignment horizontal="right" vertical="center"/>
    </xf>
    <xf numFmtId="0" fontId="7" fillId="2" borderId="2" xfId="0" applyFont="1" applyFill="1" applyBorder="1" applyAlignment="1">
      <alignment horizontal="center" vertical="center"/>
    </xf>
    <xf numFmtId="0" fontId="7" fillId="2" borderId="2" xfId="0" applyFont="1" applyFill="1" applyBorder="1" applyAlignment="1">
      <alignment vertical="center" wrapText="1"/>
    </xf>
    <xf numFmtId="0" fontId="7" fillId="2" borderId="5" xfId="0" applyFont="1" applyFill="1" applyBorder="1" applyAlignment="1">
      <alignment horizontal="right" vertical="center"/>
    </xf>
    <xf numFmtId="0" fontId="7" fillId="2" borderId="5" xfId="0" applyFont="1" applyFill="1" applyBorder="1" applyAlignment="1">
      <alignment horizontal="center" vertical="center"/>
    </xf>
    <xf numFmtId="0" fontId="7" fillId="2" borderId="5" xfId="0" applyFont="1" applyFill="1" applyBorder="1" applyAlignment="1">
      <alignment vertical="center" wrapText="1"/>
    </xf>
    <xf numFmtId="0" fontId="7" fillId="2" borderId="4"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0" xfId="0" applyFont="1" applyFill="1" applyBorder="1" applyAlignment="1">
      <alignment horizontal="right" vertical="center" wrapText="1"/>
    </xf>
    <xf numFmtId="0" fontId="7" fillId="2" borderId="0" xfId="0" applyFont="1" applyFill="1" applyBorder="1" applyAlignment="1">
      <alignment horizontal="center" vertical="center" wrapText="1"/>
    </xf>
    <xf numFmtId="0" fontId="7" fillId="2" borderId="2" xfId="0" applyFont="1" applyFill="1" applyBorder="1" applyAlignment="1">
      <alignment horizontal="right"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right"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3" borderId="0" xfId="0" applyFont="1" applyFill="1" applyBorder="1" applyAlignment="1">
      <alignment horizontal="right" vertical="center"/>
    </xf>
    <xf numFmtId="0" fontId="7" fillId="2" borderId="0" xfId="0" applyFont="1" applyFill="1"/>
    <xf numFmtId="0" fontId="8" fillId="2" borderId="0" xfId="0" applyFont="1" applyFill="1"/>
    <xf numFmtId="3" fontId="7" fillId="2" borderId="0" xfId="0" applyNumberFormat="1" applyFont="1" applyFill="1"/>
    <xf numFmtId="0" fontId="7" fillId="3" borderId="0" xfId="0" applyFont="1" applyFill="1"/>
    <xf numFmtId="0" fontId="9" fillId="2" borderId="0" xfId="2" applyFont="1" applyFill="1" applyAlignment="1" applyProtection="1"/>
    <xf numFmtId="0" fontId="7" fillId="3" borderId="0" xfId="0" applyFont="1" applyFill="1" applyAlignment="1"/>
    <xf numFmtId="0" fontId="7" fillId="2" borderId="0" xfId="0" applyFont="1" applyFill="1" applyAlignment="1"/>
    <xf numFmtId="0" fontId="7" fillId="2" borderId="0" xfId="0" applyFont="1" applyFill="1" applyAlignment="1">
      <alignment vertical="top"/>
    </xf>
    <xf numFmtId="0" fontId="7" fillId="3" borderId="0" xfId="0" applyFont="1" applyFill="1" applyBorder="1"/>
    <xf numFmtId="165" fontId="7" fillId="2" borderId="0" xfId="0" applyNumberFormat="1" applyFont="1" applyFill="1" applyBorder="1" applyAlignment="1">
      <alignment horizontal="right"/>
    </xf>
    <xf numFmtId="0" fontId="3" fillId="2" borderId="0" xfId="0" applyFont="1" applyFill="1"/>
    <xf numFmtId="0" fontId="7" fillId="2" borderId="3" xfId="0" quotePrefix="1" applyNumberFormat="1" applyFont="1" applyFill="1" applyBorder="1" applyAlignment="1">
      <alignment horizontal="right" wrapText="1"/>
    </xf>
    <xf numFmtId="3" fontId="8" fillId="4" borderId="5" xfId="0" applyNumberFormat="1" applyFont="1" applyFill="1" applyBorder="1" applyAlignment="1">
      <alignment horizontal="right"/>
    </xf>
    <xf numFmtId="3" fontId="7" fillId="3" borderId="4" xfId="0" applyNumberFormat="1" applyFont="1" applyFill="1" applyBorder="1" applyAlignment="1">
      <alignment horizontal="right"/>
    </xf>
    <xf numFmtId="3" fontId="7" fillId="2" borderId="0" xfId="0" applyNumberFormat="1" applyFont="1" applyFill="1" applyBorder="1" applyAlignment="1">
      <alignment horizontal="right"/>
    </xf>
    <xf numFmtId="3" fontId="7" fillId="2" borderId="2" xfId="0" applyNumberFormat="1" applyFont="1" applyFill="1" applyBorder="1" applyAlignment="1">
      <alignment horizontal="right"/>
    </xf>
    <xf numFmtId="3" fontId="7" fillId="2" borderId="5" xfId="0" applyNumberFormat="1" applyFont="1" applyFill="1" applyBorder="1" applyAlignment="1">
      <alignment horizontal="right"/>
    </xf>
    <xf numFmtId="3" fontId="7" fillId="2" borderId="4" xfId="0" applyNumberFormat="1" applyFont="1" applyFill="1" applyBorder="1" applyAlignment="1">
      <alignment horizontal="right"/>
    </xf>
    <xf numFmtId="3" fontId="7" fillId="3" borderId="2" xfId="0" applyNumberFormat="1" applyFont="1" applyFill="1" applyBorder="1" applyAlignment="1">
      <alignment horizontal="right"/>
    </xf>
    <xf numFmtId="3" fontId="7" fillId="3" borderId="0" xfId="0" applyNumberFormat="1" applyFont="1" applyFill="1" applyAlignment="1">
      <alignment horizontal="right"/>
    </xf>
    <xf numFmtId="3" fontId="7" fillId="3" borderId="5" xfId="0" applyNumberFormat="1" applyFont="1" applyFill="1" applyBorder="1" applyAlignment="1">
      <alignment horizontal="right"/>
    </xf>
    <xf numFmtId="3" fontId="7" fillId="3" borderId="0" xfId="0" applyNumberFormat="1" applyFont="1" applyFill="1" applyBorder="1" applyAlignment="1">
      <alignment horizontal="right"/>
    </xf>
    <xf numFmtId="0" fontId="7" fillId="2" borderId="5" xfId="0" applyFont="1" applyFill="1" applyBorder="1" applyAlignment="1">
      <alignment horizontal="right"/>
    </xf>
    <xf numFmtId="3" fontId="7" fillId="2" borderId="0" xfId="0" applyNumberFormat="1" applyFont="1" applyFill="1" applyAlignment="1">
      <alignment horizontal="right"/>
    </xf>
    <xf numFmtId="0" fontId="7" fillId="2" borderId="1" xfId="0" quotePrefix="1" applyNumberFormat="1" applyFont="1" applyFill="1" applyBorder="1" applyAlignment="1">
      <alignment horizontal="right" wrapText="1"/>
    </xf>
    <xf numFmtId="0" fontId="7" fillId="2" borderId="7" xfId="0" quotePrefix="1" applyNumberFormat="1" applyFont="1" applyFill="1" applyBorder="1" applyAlignment="1">
      <alignment horizontal="right" wrapText="1"/>
    </xf>
    <xf numFmtId="3" fontId="7" fillId="2" borderId="4" xfId="0" applyNumberFormat="1" applyFont="1" applyFill="1" applyBorder="1" applyAlignment="1">
      <alignment horizontal="right" wrapText="1"/>
    </xf>
    <xf numFmtId="3" fontId="7" fillId="2" borderId="0" xfId="0" applyNumberFormat="1" applyFont="1" applyFill="1" applyBorder="1" applyAlignment="1">
      <alignment horizontal="right" wrapText="1"/>
    </xf>
    <xf numFmtId="0" fontId="7" fillId="2" borderId="0" xfId="0" applyFont="1" applyFill="1" applyAlignment="1">
      <alignment horizontal="right"/>
    </xf>
    <xf numFmtId="1" fontId="7" fillId="2" borderId="0" xfId="0" applyNumberFormat="1" applyFont="1" applyFill="1" applyAlignment="1">
      <alignment horizontal="right"/>
    </xf>
    <xf numFmtId="3" fontId="7" fillId="2" borderId="2" xfId="0" applyNumberFormat="1" applyFont="1" applyFill="1" applyBorder="1" applyAlignment="1">
      <alignment horizontal="right" wrapText="1"/>
    </xf>
    <xf numFmtId="0" fontId="7" fillId="3" borderId="0" xfId="0" applyFont="1" applyFill="1" applyAlignment="1">
      <alignment horizontal="right"/>
    </xf>
    <xf numFmtId="0" fontId="7" fillId="3" borderId="0" xfId="3" applyFont="1" applyFill="1"/>
    <xf numFmtId="0" fontId="7" fillId="2" borderId="0" xfId="0" applyFont="1" applyFill="1" applyAlignment="1">
      <alignment wrapText="1"/>
    </xf>
    <xf numFmtId="0" fontId="4" fillId="0" borderId="0" xfId="0" applyFont="1" applyAlignment="1">
      <alignment wrapText="1"/>
    </xf>
    <xf numFmtId="0" fontId="8" fillId="4" borderId="5"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7" fillId="2" borderId="0" xfId="0" applyFont="1" applyFill="1" applyAlignment="1">
      <alignment horizontal="left" vertical="center" wrapText="1"/>
    </xf>
  </cellXfs>
  <cellStyles count="4">
    <cellStyle name="Lien hypertexte" xfId="2" builtinId="8"/>
    <cellStyle name="Milliers" xfId="1" builtinId="3"/>
    <cellStyle name="Normal" xfId="0" builtinId="0"/>
    <cellStyle name="Standard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fr/home/statistiques/culture-medias-societe-information-sport/medias/aspects-economiques/financement-public-niveau-feder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5"/>
  <sheetViews>
    <sheetView tabSelected="1" zoomScaleNormal="100" zoomScaleSheetLayoutView="100" workbookViewId="0">
      <pane xSplit="4" ySplit="5" topLeftCell="E6" activePane="bottomRight" state="frozen"/>
      <selection pane="topRight" activeCell="E1" sqref="E1"/>
      <selection pane="bottomLeft" activeCell="A6" sqref="A6"/>
      <selection pane="bottomRight"/>
    </sheetView>
  </sheetViews>
  <sheetFormatPr baseColWidth="10" defaultColWidth="11" defaultRowHeight="14.25" x14ac:dyDescent="0.2"/>
  <cols>
    <col min="1" max="1" width="11.5" style="6" customWidth="1"/>
    <col min="2" max="2" width="9.5" style="6" customWidth="1"/>
    <col min="3" max="3" width="7.5" style="6" customWidth="1"/>
    <col min="4" max="4" width="40.625" style="6" customWidth="1"/>
    <col min="5" max="29" width="7" style="6" customWidth="1"/>
    <col min="30" max="16384" width="11" style="6"/>
  </cols>
  <sheetData>
    <row r="1" spans="1:29" ht="13.7" customHeight="1" x14ac:dyDescent="0.2">
      <c r="A1" s="1" t="s">
        <v>17</v>
      </c>
      <c r="B1" s="1"/>
      <c r="C1" s="1"/>
      <c r="Z1" s="9"/>
      <c r="AA1" s="9"/>
      <c r="AB1" s="9"/>
      <c r="AC1" s="9" t="s">
        <v>37</v>
      </c>
    </row>
    <row r="2" spans="1:29" ht="13.7" customHeight="1" x14ac:dyDescent="0.2">
      <c r="A2" s="49" t="s">
        <v>18</v>
      </c>
      <c r="B2" s="1"/>
      <c r="C2" s="1"/>
    </row>
    <row r="3" spans="1:29" ht="13.7" customHeight="1" x14ac:dyDescent="0.2">
      <c r="A3" s="7" t="s">
        <v>19</v>
      </c>
      <c r="B3" s="4"/>
      <c r="C3" s="4"/>
      <c r="S3" s="9"/>
      <c r="T3" s="9"/>
      <c r="V3" s="9"/>
      <c r="X3" s="9"/>
    </row>
    <row r="4" spans="1:29" s="2" customFormat="1" ht="13.7" customHeight="1" x14ac:dyDescent="0.25">
      <c r="A4" s="12" t="s">
        <v>23</v>
      </c>
      <c r="B4" s="13" t="s">
        <v>24</v>
      </c>
      <c r="C4" s="13" t="s">
        <v>25</v>
      </c>
      <c r="D4" s="13" t="s">
        <v>34</v>
      </c>
      <c r="E4" s="63">
        <v>1990</v>
      </c>
      <c r="F4" s="63">
        <v>1995</v>
      </c>
      <c r="G4" s="63">
        <v>2000</v>
      </c>
      <c r="H4" s="63">
        <v>2001</v>
      </c>
      <c r="I4" s="63">
        <v>2002</v>
      </c>
      <c r="J4" s="63">
        <v>2003</v>
      </c>
      <c r="K4" s="63">
        <v>2004</v>
      </c>
      <c r="L4" s="63">
        <v>2005</v>
      </c>
      <c r="M4" s="63">
        <v>2006</v>
      </c>
      <c r="N4" s="50">
        <v>2007</v>
      </c>
      <c r="O4" s="64">
        <v>2008</v>
      </c>
      <c r="P4" s="64">
        <v>2009</v>
      </c>
      <c r="Q4" s="64">
        <v>2010</v>
      </c>
      <c r="R4" s="64">
        <v>2011</v>
      </c>
      <c r="S4" s="50">
        <v>2012</v>
      </c>
      <c r="T4" s="50">
        <v>2013</v>
      </c>
      <c r="U4" s="50">
        <v>2014</v>
      </c>
      <c r="V4" s="50">
        <v>2015</v>
      </c>
      <c r="W4" s="50">
        <v>2016</v>
      </c>
      <c r="X4" s="50">
        <v>2017</v>
      </c>
      <c r="Y4" s="50">
        <v>2018</v>
      </c>
      <c r="Z4" s="50">
        <v>2019</v>
      </c>
      <c r="AA4" s="50">
        <v>2020</v>
      </c>
      <c r="AB4" s="50">
        <v>2021</v>
      </c>
      <c r="AC4" s="50">
        <v>2022</v>
      </c>
    </row>
    <row r="5" spans="1:29" s="2" customFormat="1" ht="13.7" customHeight="1" x14ac:dyDescent="0.25">
      <c r="A5" s="74" t="s">
        <v>15</v>
      </c>
      <c r="B5" s="75"/>
      <c r="C5" s="75"/>
      <c r="D5" s="75"/>
      <c r="E5" s="51">
        <v>31333</v>
      </c>
      <c r="F5" s="51">
        <v>46631</v>
      </c>
      <c r="G5" s="51">
        <v>152724</v>
      </c>
      <c r="H5" s="51">
        <v>156497</v>
      </c>
      <c r="I5" s="51">
        <v>163750</v>
      </c>
      <c r="J5" s="51">
        <v>165272</v>
      </c>
      <c r="K5" s="51">
        <v>146388</v>
      </c>
      <c r="L5" s="51">
        <v>136022</v>
      </c>
      <c r="M5" s="51">
        <v>132354</v>
      </c>
      <c r="N5" s="51">
        <v>157832</v>
      </c>
      <c r="O5" s="51">
        <v>108518</v>
      </c>
      <c r="P5" s="51">
        <v>110871</v>
      </c>
      <c r="Q5" s="51">
        <v>111922</v>
      </c>
      <c r="R5" s="51">
        <v>112045</v>
      </c>
      <c r="S5" s="51">
        <v>130338</v>
      </c>
      <c r="T5" s="51">
        <f t="shared" ref="T5:Y5" si="0">SUM(T6:T32)</f>
        <v>135873.48099999997</v>
      </c>
      <c r="U5" s="51">
        <f t="shared" si="0"/>
        <v>130459</v>
      </c>
      <c r="V5" s="51">
        <f t="shared" si="0"/>
        <v>133775.70499999999</v>
      </c>
      <c r="W5" s="51">
        <f t="shared" si="0"/>
        <v>137955</v>
      </c>
      <c r="X5" s="51">
        <f t="shared" si="0"/>
        <v>137059</v>
      </c>
      <c r="Y5" s="51">
        <f t="shared" si="0"/>
        <v>133342.5</v>
      </c>
      <c r="Z5" s="51">
        <f>SUM(Z6:Z32)</f>
        <v>138155.24100000001</v>
      </c>
      <c r="AA5" s="51">
        <f>SUM(AA6:AA32)</f>
        <v>136369.53700000001</v>
      </c>
      <c r="AB5" s="51">
        <f>SUM(AB6:AB32)</f>
        <v>139164.40299999999</v>
      </c>
      <c r="AC5" s="51">
        <f>SUM(AC6:AC32)</f>
        <v>171095</v>
      </c>
    </row>
    <row r="6" spans="1:29" s="3" customFormat="1" ht="13.7" customHeight="1" x14ac:dyDescent="0.25">
      <c r="A6" s="15" t="s">
        <v>3</v>
      </c>
      <c r="B6" s="16" t="s">
        <v>30</v>
      </c>
      <c r="C6" s="16" t="s">
        <v>31</v>
      </c>
      <c r="D6" s="17" t="s">
        <v>64</v>
      </c>
      <c r="E6" s="56">
        <v>1500</v>
      </c>
      <c r="F6" s="56">
        <v>1800</v>
      </c>
      <c r="G6" s="56">
        <v>2269</v>
      </c>
      <c r="H6" s="56">
        <v>1830</v>
      </c>
      <c r="I6" s="56">
        <v>1830</v>
      </c>
      <c r="J6" s="56">
        <v>2050</v>
      </c>
      <c r="K6" s="56">
        <v>1970</v>
      </c>
      <c r="L6" s="56">
        <v>2000</v>
      </c>
      <c r="M6" s="56">
        <v>1500</v>
      </c>
      <c r="N6" s="56">
        <v>1980</v>
      </c>
      <c r="O6" s="56">
        <v>2000</v>
      </c>
      <c r="P6" s="56">
        <v>2000</v>
      </c>
      <c r="Q6" s="56">
        <v>2000</v>
      </c>
      <c r="R6" s="56">
        <v>1950</v>
      </c>
      <c r="S6" s="52" t="s">
        <v>2</v>
      </c>
      <c r="T6" s="52" t="s">
        <v>2</v>
      </c>
      <c r="U6" s="52" t="s">
        <v>2</v>
      </c>
      <c r="V6" s="52" t="s">
        <v>2</v>
      </c>
      <c r="W6" s="52" t="s">
        <v>2</v>
      </c>
      <c r="X6" s="52" t="s">
        <v>2</v>
      </c>
      <c r="Y6" s="52" t="s">
        <v>2</v>
      </c>
      <c r="Z6" s="52" t="s">
        <v>2</v>
      </c>
      <c r="AA6" s="52" t="s">
        <v>2</v>
      </c>
      <c r="AB6" s="52" t="s">
        <v>2</v>
      </c>
      <c r="AC6" s="52" t="s">
        <v>2</v>
      </c>
    </row>
    <row r="7" spans="1:29" s="2" customFormat="1" ht="20.45" customHeight="1" x14ac:dyDescent="0.25">
      <c r="A7" s="18" t="s">
        <v>4</v>
      </c>
      <c r="B7" s="19" t="s">
        <v>30</v>
      </c>
      <c r="C7" s="19" t="s">
        <v>31</v>
      </c>
      <c r="D7" s="20" t="s">
        <v>65</v>
      </c>
      <c r="E7" s="53">
        <v>250</v>
      </c>
      <c r="F7" s="53">
        <v>289</v>
      </c>
      <c r="G7" s="53">
        <v>284</v>
      </c>
      <c r="H7" s="53">
        <v>284</v>
      </c>
      <c r="I7" s="53">
        <v>284</v>
      </c>
      <c r="J7" s="53">
        <v>792</v>
      </c>
      <c r="K7" s="53">
        <v>963</v>
      </c>
      <c r="L7" s="53">
        <v>970</v>
      </c>
      <c r="M7" s="53">
        <v>970</v>
      </c>
      <c r="N7" s="53">
        <v>946</v>
      </c>
      <c r="O7" s="53">
        <v>975</v>
      </c>
      <c r="P7" s="53">
        <v>992</v>
      </c>
      <c r="Q7" s="53">
        <v>992</v>
      </c>
      <c r="R7" s="53">
        <v>982</v>
      </c>
      <c r="S7" s="53" t="s">
        <v>2</v>
      </c>
      <c r="T7" s="53" t="s">
        <v>2</v>
      </c>
      <c r="U7" s="53" t="s">
        <v>2</v>
      </c>
      <c r="V7" s="53" t="s">
        <v>2</v>
      </c>
      <c r="W7" s="53" t="s">
        <v>2</v>
      </c>
      <c r="X7" s="53" t="s">
        <v>2</v>
      </c>
      <c r="Y7" s="53" t="s">
        <v>2</v>
      </c>
      <c r="Z7" s="53" t="s">
        <v>2</v>
      </c>
      <c r="AA7" s="53" t="s">
        <v>2</v>
      </c>
      <c r="AB7" s="53" t="s">
        <v>2</v>
      </c>
      <c r="AC7" s="53" t="s">
        <v>2</v>
      </c>
    </row>
    <row r="8" spans="1:29" s="2" customFormat="1" ht="13.7" customHeight="1" x14ac:dyDescent="0.25">
      <c r="A8" s="21" t="s">
        <v>45</v>
      </c>
      <c r="B8" s="22" t="s">
        <v>30</v>
      </c>
      <c r="C8" s="22" t="s">
        <v>31</v>
      </c>
      <c r="D8" s="23" t="s">
        <v>66</v>
      </c>
      <c r="E8" s="54" t="s">
        <v>2</v>
      </c>
      <c r="F8" s="54" t="s">
        <v>2</v>
      </c>
      <c r="G8" s="54" t="s">
        <v>2</v>
      </c>
      <c r="H8" s="54" t="s">
        <v>2</v>
      </c>
      <c r="I8" s="54" t="s">
        <v>2</v>
      </c>
      <c r="J8" s="54" t="s">
        <v>2</v>
      </c>
      <c r="K8" s="54" t="s">
        <v>2</v>
      </c>
      <c r="L8" s="54" t="s">
        <v>2</v>
      </c>
      <c r="M8" s="54" t="s">
        <v>2</v>
      </c>
      <c r="N8" s="54" t="s">
        <v>2</v>
      </c>
      <c r="O8" s="54" t="s">
        <v>2</v>
      </c>
      <c r="P8" s="54" t="s">
        <v>2</v>
      </c>
      <c r="Q8" s="54" t="s">
        <v>2</v>
      </c>
      <c r="R8" s="54" t="s">
        <v>2</v>
      </c>
      <c r="S8" s="54">
        <v>4350</v>
      </c>
      <c r="T8" s="54">
        <f>4410150/1000</f>
        <v>4410.1499999999996</v>
      </c>
      <c r="U8" s="54">
        <v>4456</v>
      </c>
      <c r="V8" s="54">
        <v>4355</v>
      </c>
      <c r="W8" s="54">
        <v>4412</v>
      </c>
      <c r="X8" s="54">
        <v>4147</v>
      </c>
      <c r="Y8" s="54">
        <v>4209.45</v>
      </c>
      <c r="Z8" s="54">
        <v>4318</v>
      </c>
      <c r="AA8" s="54">
        <v>4363.348</v>
      </c>
      <c r="AB8" s="54">
        <v>4404.8519999999999</v>
      </c>
      <c r="AC8" s="54">
        <v>4550</v>
      </c>
    </row>
    <row r="9" spans="1:29" s="2" customFormat="1" ht="13.7" customHeight="1" x14ac:dyDescent="0.25">
      <c r="A9" s="24" t="s">
        <v>5</v>
      </c>
      <c r="B9" s="25" t="s">
        <v>30</v>
      </c>
      <c r="C9" s="25" t="s">
        <v>31</v>
      </c>
      <c r="D9" s="26" t="s">
        <v>67</v>
      </c>
      <c r="E9" s="55">
        <v>700</v>
      </c>
      <c r="F9" s="55">
        <v>703</v>
      </c>
      <c r="G9" s="55">
        <v>649</v>
      </c>
      <c r="H9" s="55">
        <v>649</v>
      </c>
      <c r="I9" s="55">
        <v>649</v>
      </c>
      <c r="J9" s="55">
        <v>656</v>
      </c>
      <c r="K9" s="55">
        <v>645</v>
      </c>
      <c r="L9" s="55">
        <v>650</v>
      </c>
      <c r="M9" s="55">
        <v>650</v>
      </c>
      <c r="N9" s="55">
        <v>634</v>
      </c>
      <c r="O9" s="55">
        <v>654</v>
      </c>
      <c r="P9" s="55">
        <v>665</v>
      </c>
      <c r="Q9" s="55">
        <v>665</v>
      </c>
      <c r="R9" s="55">
        <v>658</v>
      </c>
      <c r="S9" s="55" t="s">
        <v>2</v>
      </c>
      <c r="T9" s="55" t="s">
        <v>2</v>
      </c>
      <c r="U9" s="55" t="s">
        <v>2</v>
      </c>
      <c r="V9" s="55" t="s">
        <v>2</v>
      </c>
      <c r="W9" s="55" t="s">
        <v>2</v>
      </c>
      <c r="X9" s="54" t="s">
        <v>2</v>
      </c>
      <c r="Y9" s="54" t="s">
        <v>2</v>
      </c>
      <c r="Z9" s="53" t="s">
        <v>2</v>
      </c>
      <c r="AA9" s="53" t="s">
        <v>2</v>
      </c>
      <c r="AB9" s="53" t="s">
        <v>2</v>
      </c>
      <c r="AC9" s="53" t="s">
        <v>2</v>
      </c>
    </row>
    <row r="10" spans="1:29" s="2" customFormat="1" ht="27.75" customHeight="1" x14ac:dyDescent="0.25">
      <c r="A10" s="24" t="s">
        <v>44</v>
      </c>
      <c r="B10" s="25" t="s">
        <v>32</v>
      </c>
      <c r="C10" s="25" t="s">
        <v>33</v>
      </c>
      <c r="D10" s="26" t="s">
        <v>35</v>
      </c>
      <c r="E10" s="55" t="s">
        <v>2</v>
      </c>
      <c r="F10" s="55" t="s">
        <v>2</v>
      </c>
      <c r="G10" s="55">
        <v>98470</v>
      </c>
      <c r="H10" s="55">
        <v>100944</v>
      </c>
      <c r="I10" s="55">
        <v>102963</v>
      </c>
      <c r="J10" s="55">
        <v>99000</v>
      </c>
      <c r="K10" s="55">
        <v>78800</v>
      </c>
      <c r="L10" s="55">
        <v>80000</v>
      </c>
      <c r="M10" s="55">
        <v>80000</v>
      </c>
      <c r="N10" s="55">
        <v>80000</v>
      </c>
      <c r="O10" s="55">
        <v>30000</v>
      </c>
      <c r="P10" s="55">
        <v>30000</v>
      </c>
      <c r="Q10" s="55">
        <v>30000</v>
      </c>
      <c r="R10" s="55">
        <v>30000</v>
      </c>
      <c r="S10" s="55">
        <v>50000</v>
      </c>
      <c r="T10" s="55">
        <f>50000000/1000</f>
        <v>50000</v>
      </c>
      <c r="U10" s="55">
        <v>50000</v>
      </c>
      <c r="V10" s="55">
        <v>50000</v>
      </c>
      <c r="W10" s="55">
        <v>50000</v>
      </c>
      <c r="X10" s="55">
        <v>50000</v>
      </c>
      <c r="Y10" s="55">
        <v>50000</v>
      </c>
      <c r="Z10" s="55">
        <v>50000</v>
      </c>
      <c r="AA10" s="55">
        <v>50000</v>
      </c>
      <c r="AB10" s="55">
        <v>50000</v>
      </c>
      <c r="AC10" s="55">
        <v>80000</v>
      </c>
    </row>
    <row r="11" spans="1:29" s="2" customFormat="1" ht="20.45" customHeight="1" x14ac:dyDescent="0.25">
      <c r="A11" s="15" t="s">
        <v>6</v>
      </c>
      <c r="B11" s="16" t="s">
        <v>32</v>
      </c>
      <c r="C11" s="16" t="s">
        <v>33</v>
      </c>
      <c r="D11" s="27" t="s">
        <v>68</v>
      </c>
      <c r="E11" s="52" t="s">
        <v>2</v>
      </c>
      <c r="F11" s="52">
        <v>1845</v>
      </c>
      <c r="G11" s="65">
        <v>1931</v>
      </c>
      <c r="H11" s="65">
        <v>1916</v>
      </c>
      <c r="I11" s="65">
        <v>1881</v>
      </c>
      <c r="J11" s="65">
        <v>1921</v>
      </c>
      <c r="K11" s="65">
        <v>1890</v>
      </c>
      <c r="L11" s="65">
        <v>1939</v>
      </c>
      <c r="M11" s="65">
        <v>1439</v>
      </c>
      <c r="N11" s="52" t="s">
        <v>2</v>
      </c>
      <c r="O11" s="52" t="s">
        <v>2</v>
      </c>
      <c r="P11" s="52" t="s">
        <v>2</v>
      </c>
      <c r="Q11" s="52" t="s">
        <v>2</v>
      </c>
      <c r="R11" s="52" t="s">
        <v>2</v>
      </c>
      <c r="S11" s="52" t="s">
        <v>2</v>
      </c>
      <c r="T11" s="52" t="s">
        <v>2</v>
      </c>
      <c r="U11" s="52" t="s">
        <v>2</v>
      </c>
      <c r="V11" s="52" t="s">
        <v>2</v>
      </c>
      <c r="W11" s="52" t="s">
        <v>2</v>
      </c>
      <c r="X11" s="52" t="s">
        <v>2</v>
      </c>
      <c r="Y11" s="52" t="s">
        <v>2</v>
      </c>
      <c r="Z11" s="56" t="s">
        <v>2</v>
      </c>
      <c r="AA11" s="56" t="s">
        <v>2</v>
      </c>
      <c r="AB11" s="56" t="s">
        <v>2</v>
      </c>
      <c r="AC11" s="56" t="s">
        <v>2</v>
      </c>
    </row>
    <row r="12" spans="1:29" s="2" customFormat="1" ht="13.7" customHeight="1" x14ac:dyDescent="0.25">
      <c r="A12" s="18" t="s">
        <v>47</v>
      </c>
      <c r="B12" s="19" t="s">
        <v>32</v>
      </c>
      <c r="C12" s="19" t="s">
        <v>33</v>
      </c>
      <c r="D12" s="28" t="s">
        <v>69</v>
      </c>
      <c r="E12" s="53" t="s">
        <v>2</v>
      </c>
      <c r="F12" s="53" t="s">
        <v>2</v>
      </c>
      <c r="G12" s="53" t="s">
        <v>2</v>
      </c>
      <c r="H12" s="53" t="s">
        <v>2</v>
      </c>
      <c r="I12" s="53" t="s">
        <v>2</v>
      </c>
      <c r="J12" s="53" t="s">
        <v>2</v>
      </c>
      <c r="K12" s="53" t="s">
        <v>2</v>
      </c>
      <c r="L12" s="53" t="s">
        <v>2</v>
      </c>
      <c r="M12" s="53" t="s">
        <v>2</v>
      </c>
      <c r="N12" s="66">
        <v>727</v>
      </c>
      <c r="O12" s="66">
        <v>888</v>
      </c>
      <c r="P12" s="66">
        <v>890</v>
      </c>
      <c r="Q12" s="66">
        <v>1000</v>
      </c>
      <c r="R12" s="66">
        <v>907</v>
      </c>
      <c r="S12" s="66">
        <v>961</v>
      </c>
      <c r="T12" s="66">
        <f>996248/1000</f>
        <v>996.24800000000005</v>
      </c>
      <c r="U12" s="66">
        <v>1009</v>
      </c>
      <c r="V12" s="66">
        <v>1035.5809999999999</v>
      </c>
      <c r="W12" s="66">
        <v>982</v>
      </c>
      <c r="X12" s="67">
        <v>996</v>
      </c>
      <c r="Y12" s="68">
        <v>970.04</v>
      </c>
      <c r="Z12" s="53">
        <v>1020.532</v>
      </c>
      <c r="AA12" s="53">
        <v>1018.4829999999999</v>
      </c>
      <c r="AB12" s="53">
        <v>1020.625</v>
      </c>
      <c r="AC12" s="53">
        <v>1027</v>
      </c>
    </row>
    <row r="13" spans="1:29" s="2" customFormat="1" ht="13.7" customHeight="1" x14ac:dyDescent="0.25">
      <c r="A13" s="21" t="s">
        <v>46</v>
      </c>
      <c r="B13" s="22" t="s">
        <v>32</v>
      </c>
      <c r="C13" s="22" t="s">
        <v>33</v>
      </c>
      <c r="D13" s="29" t="s">
        <v>70</v>
      </c>
      <c r="E13" s="54" t="s">
        <v>2</v>
      </c>
      <c r="F13" s="54" t="s">
        <v>2</v>
      </c>
      <c r="G13" s="54" t="s">
        <v>2</v>
      </c>
      <c r="H13" s="54" t="s">
        <v>2</v>
      </c>
      <c r="I13" s="54" t="s">
        <v>2</v>
      </c>
      <c r="J13" s="54" t="s">
        <v>2</v>
      </c>
      <c r="K13" s="54" t="s">
        <v>2</v>
      </c>
      <c r="L13" s="54" t="s">
        <v>2</v>
      </c>
      <c r="M13" s="54" t="s">
        <v>2</v>
      </c>
      <c r="N13" s="54">
        <v>967</v>
      </c>
      <c r="O13" s="69">
        <v>959</v>
      </c>
      <c r="P13" s="69">
        <v>1020</v>
      </c>
      <c r="Q13" s="69">
        <v>1435</v>
      </c>
      <c r="R13" s="69">
        <v>1071</v>
      </c>
      <c r="S13" s="69">
        <v>1709</v>
      </c>
      <c r="T13" s="69">
        <f>1683269/1000</f>
        <v>1683.269</v>
      </c>
      <c r="U13" s="69">
        <v>1191</v>
      </c>
      <c r="V13" s="69">
        <v>1203.1379999999999</v>
      </c>
      <c r="W13" s="69">
        <v>1906</v>
      </c>
      <c r="X13" s="57">
        <v>2098</v>
      </c>
      <c r="Y13" s="57">
        <v>2084.047</v>
      </c>
      <c r="Z13" s="57">
        <v>1595.3</v>
      </c>
      <c r="AA13" s="57">
        <v>2437.0079999999998</v>
      </c>
      <c r="AB13" s="57">
        <v>1984.847</v>
      </c>
      <c r="AC13" s="57">
        <v>2208</v>
      </c>
    </row>
    <row r="14" spans="1:29" s="2" customFormat="1" ht="22.5" x14ac:dyDescent="0.25">
      <c r="A14" s="15" t="s">
        <v>48</v>
      </c>
      <c r="B14" s="16" t="s">
        <v>32</v>
      </c>
      <c r="C14" s="16" t="s">
        <v>33</v>
      </c>
      <c r="D14" s="27" t="s">
        <v>71</v>
      </c>
      <c r="E14" s="52" t="s">
        <v>2</v>
      </c>
      <c r="F14" s="52" t="s">
        <v>2</v>
      </c>
      <c r="G14" s="52" t="s">
        <v>2</v>
      </c>
      <c r="H14" s="52" t="s">
        <v>2</v>
      </c>
      <c r="I14" s="52" t="s">
        <v>2</v>
      </c>
      <c r="J14" s="52" t="s">
        <v>2</v>
      </c>
      <c r="K14" s="52" t="s">
        <v>2</v>
      </c>
      <c r="L14" s="52" t="s">
        <v>2</v>
      </c>
      <c r="M14" s="52" t="s">
        <v>2</v>
      </c>
      <c r="N14" s="52">
        <v>545</v>
      </c>
      <c r="O14" s="65">
        <v>647</v>
      </c>
      <c r="P14" s="65">
        <v>553</v>
      </c>
      <c r="Q14" s="65">
        <v>494</v>
      </c>
      <c r="R14" s="65">
        <v>600</v>
      </c>
      <c r="S14" s="65">
        <v>604</v>
      </c>
      <c r="T14" s="65">
        <f>628315/1000</f>
        <v>628.31500000000005</v>
      </c>
      <c r="U14" s="65">
        <v>633</v>
      </c>
      <c r="V14" s="65">
        <v>858.72900000000004</v>
      </c>
      <c r="W14" s="65">
        <v>802</v>
      </c>
      <c r="X14" s="67">
        <v>813</v>
      </c>
      <c r="Y14" s="58">
        <v>671.86699999999996</v>
      </c>
      <c r="Z14" s="58">
        <v>813.30600000000004</v>
      </c>
      <c r="AA14" s="58">
        <v>808.14200000000005</v>
      </c>
      <c r="AB14" s="58">
        <v>782.32299999999998</v>
      </c>
      <c r="AC14" s="58">
        <v>848</v>
      </c>
    </row>
    <row r="15" spans="1:29" s="2" customFormat="1" ht="13.7" customHeight="1" x14ac:dyDescent="0.25">
      <c r="A15" s="21" t="s">
        <v>13</v>
      </c>
      <c r="B15" s="22" t="s">
        <v>32</v>
      </c>
      <c r="C15" s="22" t="s">
        <v>33</v>
      </c>
      <c r="D15" s="29" t="s">
        <v>72</v>
      </c>
      <c r="E15" s="54" t="s">
        <v>2</v>
      </c>
      <c r="F15" s="54" t="s">
        <v>2</v>
      </c>
      <c r="G15" s="54" t="s">
        <v>2</v>
      </c>
      <c r="H15" s="54" t="s">
        <v>2</v>
      </c>
      <c r="I15" s="54" t="s">
        <v>2</v>
      </c>
      <c r="J15" s="54" t="s">
        <v>2</v>
      </c>
      <c r="K15" s="54" t="s">
        <v>2</v>
      </c>
      <c r="L15" s="54" t="s">
        <v>2</v>
      </c>
      <c r="M15" s="54" t="s">
        <v>2</v>
      </c>
      <c r="N15" s="54" t="s">
        <v>2</v>
      </c>
      <c r="O15" s="54" t="s">
        <v>2</v>
      </c>
      <c r="P15" s="69">
        <v>60</v>
      </c>
      <c r="Q15" s="69">
        <v>81</v>
      </c>
      <c r="R15" s="69">
        <v>113</v>
      </c>
      <c r="S15" s="69">
        <v>40</v>
      </c>
      <c r="T15" s="69">
        <f>10000/1000</f>
        <v>10</v>
      </c>
      <c r="U15" s="69">
        <v>45</v>
      </c>
      <c r="V15" s="69">
        <v>210</v>
      </c>
      <c r="W15" s="69">
        <v>15</v>
      </c>
      <c r="X15" s="70">
        <v>10</v>
      </c>
      <c r="Y15" s="70">
        <v>0</v>
      </c>
      <c r="Z15" s="70">
        <v>0</v>
      </c>
      <c r="AA15" s="70">
        <v>0</v>
      </c>
      <c r="AB15" s="70">
        <v>0</v>
      </c>
      <c r="AC15" s="70">
        <v>0</v>
      </c>
    </row>
    <row r="16" spans="1:29" s="2" customFormat="1" ht="13.7" customHeight="1" x14ac:dyDescent="0.25">
      <c r="A16" s="24" t="s">
        <v>49</v>
      </c>
      <c r="B16" s="25" t="s">
        <v>32</v>
      </c>
      <c r="C16" s="25" t="s">
        <v>33</v>
      </c>
      <c r="D16" s="30" t="s">
        <v>73</v>
      </c>
      <c r="E16" s="55" t="s">
        <v>2</v>
      </c>
      <c r="F16" s="55" t="s">
        <v>2</v>
      </c>
      <c r="G16" s="55" t="s">
        <v>2</v>
      </c>
      <c r="H16" s="55" t="s">
        <v>2</v>
      </c>
      <c r="I16" s="55" t="s">
        <v>2</v>
      </c>
      <c r="J16" s="55" t="s">
        <v>2</v>
      </c>
      <c r="K16" s="55" t="s">
        <v>2</v>
      </c>
      <c r="L16" s="55" t="s">
        <v>2</v>
      </c>
      <c r="M16" s="55" t="s">
        <v>2</v>
      </c>
      <c r="N16" s="55" t="s">
        <v>2</v>
      </c>
      <c r="O16" s="55" t="s">
        <v>2</v>
      </c>
      <c r="P16" s="55" t="s">
        <v>2</v>
      </c>
      <c r="Q16" s="55" t="s">
        <v>2</v>
      </c>
      <c r="R16" s="55">
        <v>67</v>
      </c>
      <c r="S16" s="55">
        <v>0</v>
      </c>
      <c r="T16" s="55">
        <v>1196</v>
      </c>
      <c r="U16" s="53">
        <v>695</v>
      </c>
      <c r="V16" s="55">
        <v>2097.1260000000002</v>
      </c>
      <c r="W16" s="55">
        <v>2230</v>
      </c>
      <c r="X16" s="55">
        <v>2310</v>
      </c>
      <c r="Y16" s="55">
        <v>1296.3309999999999</v>
      </c>
      <c r="Z16" s="55">
        <v>1298.576</v>
      </c>
      <c r="AA16" s="55">
        <v>0</v>
      </c>
      <c r="AB16" s="55">
        <v>0</v>
      </c>
      <c r="AC16" s="55">
        <v>0</v>
      </c>
    </row>
    <row r="17" spans="1:29" s="2" customFormat="1" ht="20.45" customHeight="1" x14ac:dyDescent="0.25">
      <c r="A17" s="15" t="s">
        <v>0</v>
      </c>
      <c r="B17" s="16" t="s">
        <v>32</v>
      </c>
      <c r="C17" s="16" t="s">
        <v>33</v>
      </c>
      <c r="D17" s="27" t="s">
        <v>74</v>
      </c>
      <c r="E17" s="56">
        <v>15732</v>
      </c>
      <c r="F17" s="56">
        <v>18136</v>
      </c>
      <c r="G17" s="56">
        <v>18912</v>
      </c>
      <c r="H17" s="56">
        <v>18912</v>
      </c>
      <c r="I17" s="56">
        <v>18912</v>
      </c>
      <c r="J17" s="56">
        <v>17820</v>
      </c>
      <c r="K17" s="56">
        <v>17686</v>
      </c>
      <c r="L17" s="56">
        <v>5000</v>
      </c>
      <c r="M17" s="52" t="s">
        <v>36</v>
      </c>
      <c r="N17" s="52" t="s">
        <v>2</v>
      </c>
      <c r="O17" s="52" t="s">
        <v>2</v>
      </c>
      <c r="P17" s="52" t="s">
        <v>2</v>
      </c>
      <c r="Q17" s="52" t="s">
        <v>2</v>
      </c>
      <c r="R17" s="52" t="s">
        <v>2</v>
      </c>
      <c r="S17" s="52" t="s">
        <v>2</v>
      </c>
      <c r="T17" s="52" t="s">
        <v>2</v>
      </c>
      <c r="U17" s="52" t="s">
        <v>2</v>
      </c>
      <c r="V17" s="52" t="s">
        <v>2</v>
      </c>
      <c r="W17" s="52" t="s">
        <v>2</v>
      </c>
      <c r="X17" s="52" t="s">
        <v>2</v>
      </c>
      <c r="Y17" s="52" t="s">
        <v>2</v>
      </c>
      <c r="Z17" s="52" t="s">
        <v>2</v>
      </c>
      <c r="AA17" s="52" t="s">
        <v>2</v>
      </c>
      <c r="AB17" s="52" t="s">
        <v>2</v>
      </c>
      <c r="AC17" s="52" t="s">
        <v>2</v>
      </c>
    </row>
    <row r="18" spans="1:29" s="2" customFormat="1" ht="22.5" x14ac:dyDescent="0.25">
      <c r="A18" s="18" t="s">
        <v>7</v>
      </c>
      <c r="B18" s="19" t="s">
        <v>32</v>
      </c>
      <c r="C18" s="19" t="s">
        <v>33</v>
      </c>
      <c r="D18" s="28" t="s">
        <v>75</v>
      </c>
      <c r="E18" s="53" t="s">
        <v>2</v>
      </c>
      <c r="F18" s="53">
        <v>2350</v>
      </c>
      <c r="G18" s="53">
        <v>1953</v>
      </c>
      <c r="H18" s="53">
        <v>0</v>
      </c>
      <c r="I18" s="53">
        <v>1953</v>
      </c>
      <c r="J18" s="53">
        <v>1972</v>
      </c>
      <c r="K18" s="53">
        <v>1943</v>
      </c>
      <c r="L18" s="53">
        <v>1992</v>
      </c>
      <c r="M18" s="53">
        <v>1992</v>
      </c>
      <c r="N18" s="53" t="s">
        <v>2</v>
      </c>
      <c r="O18" s="53" t="s">
        <v>2</v>
      </c>
      <c r="P18" s="53" t="s">
        <v>2</v>
      </c>
      <c r="Q18" s="53" t="s">
        <v>2</v>
      </c>
      <c r="R18" s="53" t="s">
        <v>2</v>
      </c>
      <c r="S18" s="53" t="s">
        <v>2</v>
      </c>
      <c r="T18" s="53" t="s">
        <v>2</v>
      </c>
      <c r="U18" s="53" t="s">
        <v>2</v>
      </c>
      <c r="V18" s="53" t="s">
        <v>2</v>
      </c>
      <c r="W18" s="53" t="s">
        <v>2</v>
      </c>
      <c r="X18" s="53" t="s">
        <v>2</v>
      </c>
      <c r="Y18" s="53" t="s">
        <v>2</v>
      </c>
      <c r="Z18" s="53" t="s">
        <v>2</v>
      </c>
      <c r="AA18" s="53" t="s">
        <v>2</v>
      </c>
      <c r="AB18" s="53" t="s">
        <v>2</v>
      </c>
      <c r="AC18" s="53" t="s">
        <v>2</v>
      </c>
    </row>
    <row r="19" spans="1:29" s="2" customFormat="1" ht="13.7" customHeight="1" x14ac:dyDescent="0.25">
      <c r="A19" s="21" t="s">
        <v>50</v>
      </c>
      <c r="B19" s="22" t="s">
        <v>32</v>
      </c>
      <c r="C19" s="22" t="s">
        <v>33</v>
      </c>
      <c r="D19" s="29" t="s">
        <v>76</v>
      </c>
      <c r="E19" s="54" t="s">
        <v>2</v>
      </c>
      <c r="F19" s="54" t="s">
        <v>2</v>
      </c>
      <c r="G19" s="54" t="s">
        <v>2</v>
      </c>
      <c r="H19" s="54" t="s">
        <v>2</v>
      </c>
      <c r="I19" s="54" t="s">
        <v>2</v>
      </c>
      <c r="J19" s="54" t="s">
        <v>2</v>
      </c>
      <c r="K19" s="54" t="s">
        <v>2</v>
      </c>
      <c r="L19" s="54" t="s">
        <v>2</v>
      </c>
      <c r="M19" s="54" t="s">
        <v>2</v>
      </c>
      <c r="N19" s="54">
        <v>16475</v>
      </c>
      <c r="O19" s="54">
        <v>20050</v>
      </c>
      <c r="P19" s="54">
        <v>20000</v>
      </c>
      <c r="Q19" s="54">
        <v>20481</v>
      </c>
      <c r="R19" s="54">
        <v>20117</v>
      </c>
      <c r="S19" s="54">
        <v>16614</v>
      </c>
      <c r="T19" s="54">
        <f>18600000/1000</f>
        <v>18600</v>
      </c>
      <c r="U19" s="54">
        <v>20270</v>
      </c>
      <c r="V19" s="54">
        <v>19778.925999999999</v>
      </c>
      <c r="W19" s="54">
        <v>20222</v>
      </c>
      <c r="X19" s="57">
        <v>19169</v>
      </c>
      <c r="Y19" s="57">
        <v>18569.919999999998</v>
      </c>
      <c r="Z19" s="57">
        <v>19339.93</v>
      </c>
      <c r="AA19" s="57">
        <v>18768.368999999999</v>
      </c>
      <c r="AB19" s="57">
        <v>19074.053</v>
      </c>
      <c r="AC19" s="58">
        <v>19692</v>
      </c>
    </row>
    <row r="20" spans="1:29" s="2" customFormat="1" ht="13.7" customHeight="1" x14ac:dyDescent="0.25">
      <c r="A20" s="24" t="s">
        <v>8</v>
      </c>
      <c r="B20" s="25" t="s">
        <v>30</v>
      </c>
      <c r="C20" s="25" t="s">
        <v>31</v>
      </c>
      <c r="D20" s="30" t="s">
        <v>77</v>
      </c>
      <c r="E20" s="55" t="s">
        <v>2</v>
      </c>
      <c r="F20" s="55" t="s">
        <v>2</v>
      </c>
      <c r="G20" s="55">
        <v>617</v>
      </c>
      <c r="H20" s="55">
        <v>626</v>
      </c>
      <c r="I20" s="55">
        <v>1000</v>
      </c>
      <c r="J20" s="55">
        <v>990</v>
      </c>
      <c r="K20" s="55">
        <v>975</v>
      </c>
      <c r="L20" s="55">
        <v>1000</v>
      </c>
      <c r="M20" s="55">
        <v>2925</v>
      </c>
      <c r="N20" s="55">
        <v>2854</v>
      </c>
      <c r="O20" s="55">
        <v>2899</v>
      </c>
      <c r="P20" s="55">
        <v>2918</v>
      </c>
      <c r="Q20" s="55">
        <v>3200</v>
      </c>
      <c r="R20" s="55">
        <v>3120</v>
      </c>
      <c r="S20" s="55" t="s">
        <v>2</v>
      </c>
      <c r="T20" s="55" t="s">
        <v>2</v>
      </c>
      <c r="U20" s="55" t="s">
        <v>2</v>
      </c>
      <c r="V20" s="55" t="s">
        <v>2</v>
      </c>
      <c r="W20" s="55" t="s">
        <v>2</v>
      </c>
      <c r="X20" s="55" t="s">
        <v>2</v>
      </c>
      <c r="Y20" s="55" t="s">
        <v>2</v>
      </c>
      <c r="Z20" s="52" t="s">
        <v>2</v>
      </c>
      <c r="AA20" s="52" t="s">
        <v>2</v>
      </c>
      <c r="AB20" s="52" t="s">
        <v>2</v>
      </c>
      <c r="AC20" s="52" t="s">
        <v>2</v>
      </c>
    </row>
    <row r="21" spans="1:29" s="2" customFormat="1" ht="13.7" customHeight="1" x14ac:dyDescent="0.25">
      <c r="A21" s="24" t="s">
        <v>9</v>
      </c>
      <c r="B21" s="25" t="s">
        <v>30</v>
      </c>
      <c r="C21" s="25" t="s">
        <v>31</v>
      </c>
      <c r="D21" s="30" t="s">
        <v>78</v>
      </c>
      <c r="E21" s="55">
        <v>400</v>
      </c>
      <c r="F21" s="55">
        <v>817</v>
      </c>
      <c r="G21" s="55">
        <v>817</v>
      </c>
      <c r="H21" s="55">
        <v>866</v>
      </c>
      <c r="I21" s="55">
        <v>946</v>
      </c>
      <c r="J21" s="55">
        <v>936</v>
      </c>
      <c r="K21" s="55">
        <v>985</v>
      </c>
      <c r="L21" s="55">
        <v>1200</v>
      </c>
      <c r="M21" s="55">
        <v>1300</v>
      </c>
      <c r="N21" s="55">
        <v>1287</v>
      </c>
      <c r="O21" s="55">
        <v>1300</v>
      </c>
      <c r="P21" s="55">
        <v>1600</v>
      </c>
      <c r="Q21" s="55">
        <v>1600</v>
      </c>
      <c r="R21" s="55">
        <v>1560</v>
      </c>
      <c r="S21" s="55">
        <v>1560</v>
      </c>
      <c r="T21" s="55">
        <f>1560000/1000</f>
        <v>1560</v>
      </c>
      <c r="U21" s="55">
        <v>1580</v>
      </c>
      <c r="V21" s="55">
        <v>1582.4</v>
      </c>
      <c r="W21" s="55" t="s">
        <v>2</v>
      </c>
      <c r="X21" s="55" t="s">
        <v>2</v>
      </c>
      <c r="Y21" s="55" t="s">
        <v>2</v>
      </c>
      <c r="Z21" s="59" t="s">
        <v>2</v>
      </c>
      <c r="AA21" s="59" t="s">
        <v>2</v>
      </c>
      <c r="AB21" s="59" t="s">
        <v>2</v>
      </c>
      <c r="AC21" s="59" t="s">
        <v>2</v>
      </c>
    </row>
    <row r="22" spans="1:29" s="2" customFormat="1" ht="13.7" customHeight="1" x14ac:dyDescent="0.25">
      <c r="A22" s="24" t="s">
        <v>51</v>
      </c>
      <c r="B22" s="25" t="s">
        <v>30</v>
      </c>
      <c r="C22" s="25" t="s">
        <v>31</v>
      </c>
      <c r="D22" s="30" t="s">
        <v>26</v>
      </c>
      <c r="E22" s="55">
        <v>10000</v>
      </c>
      <c r="F22" s="55">
        <v>10907</v>
      </c>
      <c r="G22" s="55">
        <v>13270</v>
      </c>
      <c r="H22" s="55">
        <v>17095</v>
      </c>
      <c r="I22" s="55">
        <v>18386</v>
      </c>
      <c r="J22" s="55">
        <v>23206</v>
      </c>
      <c r="K22" s="55">
        <v>22353</v>
      </c>
      <c r="L22" s="55">
        <v>22750</v>
      </c>
      <c r="M22" s="55">
        <v>18067</v>
      </c>
      <c r="N22" s="55">
        <v>28233</v>
      </c>
      <c r="O22" s="55">
        <v>23212</v>
      </c>
      <c r="P22" s="55">
        <v>22915</v>
      </c>
      <c r="Q22" s="55">
        <v>22662</v>
      </c>
      <c r="R22" s="55">
        <v>24852</v>
      </c>
      <c r="S22" s="55">
        <v>27697</v>
      </c>
      <c r="T22" s="55">
        <f>27220700/1000</f>
        <v>27220.7</v>
      </c>
      <c r="U22" s="55">
        <v>26232</v>
      </c>
      <c r="V22" s="55">
        <v>26645.368999999999</v>
      </c>
      <c r="W22" s="55">
        <v>29564</v>
      </c>
      <c r="X22" s="58">
        <v>31692</v>
      </c>
      <c r="Y22" s="58">
        <v>29333.338</v>
      </c>
      <c r="Z22" s="58">
        <v>32002.631000000001</v>
      </c>
      <c r="AA22" s="58">
        <v>29948.153999999999</v>
      </c>
      <c r="AB22" s="58">
        <v>32158.825000000001</v>
      </c>
      <c r="AC22" s="58">
        <v>32296</v>
      </c>
    </row>
    <row r="23" spans="1:29" s="2" customFormat="1" ht="20.25" customHeight="1" x14ac:dyDescent="0.25">
      <c r="A23" s="15" t="s">
        <v>11</v>
      </c>
      <c r="B23" s="16" t="s">
        <v>30</v>
      </c>
      <c r="C23" s="16" t="s">
        <v>31</v>
      </c>
      <c r="D23" s="27" t="s">
        <v>79</v>
      </c>
      <c r="E23" s="65"/>
      <c r="F23" s="65">
        <v>2082</v>
      </c>
      <c r="G23" s="65">
        <v>2038</v>
      </c>
      <c r="H23" s="65">
        <v>2038</v>
      </c>
      <c r="I23" s="65">
        <v>2425</v>
      </c>
      <c r="J23" s="65">
        <v>2490</v>
      </c>
      <c r="K23" s="65">
        <v>2481</v>
      </c>
      <c r="L23" s="65">
        <v>2300</v>
      </c>
      <c r="M23" s="65">
        <v>2299</v>
      </c>
      <c r="N23" s="65">
        <v>1745</v>
      </c>
      <c r="O23" s="65">
        <f>2308</f>
        <v>2308</v>
      </c>
      <c r="P23" s="65">
        <v>2330</v>
      </c>
      <c r="Q23" s="65">
        <v>2352</v>
      </c>
      <c r="R23" s="65">
        <v>2133</v>
      </c>
      <c r="S23" s="52" t="s">
        <v>2</v>
      </c>
      <c r="T23" s="52" t="s">
        <v>2</v>
      </c>
      <c r="U23" s="52" t="s">
        <v>2</v>
      </c>
      <c r="V23" s="52" t="s">
        <v>2</v>
      </c>
      <c r="W23" s="52" t="s">
        <v>2</v>
      </c>
      <c r="X23" s="52" t="s">
        <v>2</v>
      </c>
      <c r="Y23" s="52" t="s">
        <v>2</v>
      </c>
      <c r="Z23" s="52" t="s">
        <v>2</v>
      </c>
      <c r="AA23" s="52" t="s">
        <v>2</v>
      </c>
      <c r="AB23" s="52" t="s">
        <v>2</v>
      </c>
      <c r="AC23" s="52" t="s">
        <v>2</v>
      </c>
    </row>
    <row r="24" spans="1:29" s="2" customFormat="1" ht="22.5" x14ac:dyDescent="0.25">
      <c r="A24" s="31" t="s">
        <v>12</v>
      </c>
      <c r="B24" s="32" t="s">
        <v>30</v>
      </c>
      <c r="C24" s="32" t="s">
        <v>31</v>
      </c>
      <c r="D24" s="28" t="s">
        <v>80</v>
      </c>
      <c r="E24" s="53" t="s">
        <v>2</v>
      </c>
      <c r="F24" s="53" t="s">
        <v>2</v>
      </c>
      <c r="G24" s="53" t="s">
        <v>2</v>
      </c>
      <c r="H24" s="53" t="s">
        <v>2</v>
      </c>
      <c r="I24" s="53" t="s">
        <v>2</v>
      </c>
      <c r="J24" s="53" t="s">
        <v>2</v>
      </c>
      <c r="K24" s="66">
        <v>4233</v>
      </c>
      <c r="L24" s="53">
        <v>4400</v>
      </c>
      <c r="M24" s="53">
        <v>4650</v>
      </c>
      <c r="N24" s="53">
        <v>4695</v>
      </c>
      <c r="O24" s="53">
        <v>4776</v>
      </c>
      <c r="P24" s="53">
        <v>4857</v>
      </c>
      <c r="Q24" s="53">
        <v>4857</v>
      </c>
      <c r="R24" s="53">
        <v>4920</v>
      </c>
      <c r="S24" s="53" t="s">
        <v>2</v>
      </c>
      <c r="T24" s="53" t="s">
        <v>2</v>
      </c>
      <c r="U24" s="53" t="s">
        <v>2</v>
      </c>
      <c r="V24" s="53" t="s">
        <v>2</v>
      </c>
      <c r="W24" s="53" t="s">
        <v>2</v>
      </c>
      <c r="X24" s="53" t="s">
        <v>2</v>
      </c>
      <c r="Y24" s="53" t="s">
        <v>2</v>
      </c>
      <c r="Z24" s="60" t="s">
        <v>2</v>
      </c>
      <c r="AA24" s="60" t="s">
        <v>2</v>
      </c>
      <c r="AB24" s="60" t="s">
        <v>2</v>
      </c>
      <c r="AC24" s="60" t="s">
        <v>2</v>
      </c>
    </row>
    <row r="25" spans="1:29" s="2" customFormat="1" ht="13.7" customHeight="1" x14ac:dyDescent="0.25">
      <c r="A25" s="31" t="s">
        <v>43</v>
      </c>
      <c r="B25" s="32" t="s">
        <v>30</v>
      </c>
      <c r="C25" s="32" t="s">
        <v>31</v>
      </c>
      <c r="D25" s="28" t="s">
        <v>81</v>
      </c>
      <c r="E25" s="66">
        <v>1200</v>
      </c>
      <c r="F25" s="53">
        <v>1241</v>
      </c>
      <c r="G25" s="53">
        <v>1552</v>
      </c>
      <c r="H25" s="53">
        <v>1552</v>
      </c>
      <c r="I25" s="53">
        <v>1600</v>
      </c>
      <c r="J25" s="53">
        <v>1998</v>
      </c>
      <c r="K25" s="53">
        <v>1970</v>
      </c>
      <c r="L25" s="53">
        <v>2300</v>
      </c>
      <c r="M25" s="53">
        <v>2300</v>
      </c>
      <c r="N25" s="53">
        <v>2273</v>
      </c>
      <c r="O25" s="53">
        <v>2313</v>
      </c>
      <c r="P25" s="53">
        <v>3152</v>
      </c>
      <c r="Q25" s="53">
        <v>5231</v>
      </c>
      <c r="R25" s="53">
        <v>4840</v>
      </c>
      <c r="S25" s="53" t="s">
        <v>2</v>
      </c>
      <c r="T25" s="53" t="s">
        <v>2</v>
      </c>
      <c r="U25" s="53" t="s">
        <v>2</v>
      </c>
      <c r="V25" s="53" t="s">
        <v>2</v>
      </c>
      <c r="W25" s="53">
        <v>9183</v>
      </c>
      <c r="X25" s="58">
        <v>7299</v>
      </c>
      <c r="Y25" s="58">
        <v>8870.1</v>
      </c>
      <c r="Z25" s="58">
        <v>9151.7000000000007</v>
      </c>
      <c r="AA25" s="58">
        <v>9517.7000000000007</v>
      </c>
      <c r="AB25" s="58">
        <v>9572.2000000000007</v>
      </c>
      <c r="AC25" s="58">
        <v>9584</v>
      </c>
    </row>
    <row r="26" spans="1:29" s="2" customFormat="1" ht="13.7" customHeight="1" x14ac:dyDescent="0.25">
      <c r="A26" s="33" t="s">
        <v>42</v>
      </c>
      <c r="B26" s="34" t="s">
        <v>30</v>
      </c>
      <c r="C26" s="34" t="s">
        <v>31</v>
      </c>
      <c r="D26" s="29" t="s">
        <v>82</v>
      </c>
      <c r="E26" s="54" t="s">
        <v>2</v>
      </c>
      <c r="F26" s="54" t="s">
        <v>2</v>
      </c>
      <c r="G26" s="54" t="s">
        <v>2</v>
      </c>
      <c r="H26" s="54" t="s">
        <v>2</v>
      </c>
      <c r="I26" s="54" t="s">
        <v>2</v>
      </c>
      <c r="J26" s="54" t="s">
        <v>2</v>
      </c>
      <c r="K26" s="54" t="s">
        <v>2</v>
      </c>
      <c r="L26" s="54" t="s">
        <v>2</v>
      </c>
      <c r="M26" s="54" t="s">
        <v>2</v>
      </c>
      <c r="N26" s="54" t="s">
        <v>2</v>
      </c>
      <c r="O26" s="54" t="s">
        <v>2</v>
      </c>
      <c r="P26" s="54" t="s">
        <v>2</v>
      </c>
      <c r="Q26" s="54" t="s">
        <v>2</v>
      </c>
      <c r="R26" s="54" t="s">
        <v>2</v>
      </c>
      <c r="S26" s="54">
        <v>13857</v>
      </c>
      <c r="T26" s="54">
        <f>16703283/1000</f>
        <v>16703.282999999999</v>
      </c>
      <c r="U26" s="54">
        <v>16133</v>
      </c>
      <c r="V26" s="54">
        <v>16295.904</v>
      </c>
      <c r="W26" s="54">
        <v>9094</v>
      </c>
      <c r="X26" s="54">
        <v>8558</v>
      </c>
      <c r="Y26" s="54">
        <v>8423.2909999999993</v>
      </c>
      <c r="Z26" s="54">
        <v>8672.5709999999999</v>
      </c>
      <c r="AA26" s="54">
        <v>9927.1</v>
      </c>
      <c r="AB26" s="54">
        <v>9981</v>
      </c>
      <c r="AC26" s="54">
        <v>9979</v>
      </c>
    </row>
    <row r="27" spans="1:29" s="2" customFormat="1" ht="13.7" customHeight="1" x14ac:dyDescent="0.25">
      <c r="A27" s="35" t="s">
        <v>41</v>
      </c>
      <c r="B27" s="36" t="s">
        <v>30</v>
      </c>
      <c r="C27" s="36" t="s">
        <v>31</v>
      </c>
      <c r="D27" s="30" t="s">
        <v>27</v>
      </c>
      <c r="E27" s="55" t="s">
        <v>2</v>
      </c>
      <c r="F27" s="55" t="s">
        <v>2</v>
      </c>
      <c r="G27" s="55" t="s">
        <v>2</v>
      </c>
      <c r="H27" s="55" t="s">
        <v>2</v>
      </c>
      <c r="I27" s="55" t="s">
        <v>2</v>
      </c>
      <c r="J27" s="55" t="s">
        <v>2</v>
      </c>
      <c r="K27" s="55" t="s">
        <v>2</v>
      </c>
      <c r="L27" s="55" t="s">
        <v>2</v>
      </c>
      <c r="M27" s="55" t="s">
        <v>2</v>
      </c>
      <c r="N27" s="55" t="s">
        <v>2</v>
      </c>
      <c r="O27" s="55" t="s">
        <v>2</v>
      </c>
      <c r="P27" s="55">
        <v>360</v>
      </c>
      <c r="Q27" s="55">
        <v>8</v>
      </c>
      <c r="R27" s="55">
        <v>0</v>
      </c>
      <c r="S27" s="55">
        <v>0</v>
      </c>
      <c r="T27" s="55">
        <f>200000/1000</f>
        <v>200</v>
      </c>
      <c r="U27" s="55">
        <v>600</v>
      </c>
      <c r="V27" s="54">
        <v>361</v>
      </c>
      <c r="W27" s="54">
        <v>342</v>
      </c>
      <c r="X27" s="67" t="s">
        <v>2</v>
      </c>
      <c r="Y27" s="67" t="s">
        <v>2</v>
      </c>
      <c r="Z27" s="61">
        <v>0</v>
      </c>
      <c r="AA27" s="61">
        <v>0</v>
      </c>
      <c r="AB27" s="61">
        <v>0</v>
      </c>
      <c r="AC27" s="61"/>
    </row>
    <row r="28" spans="1:29" s="2" customFormat="1" ht="12.75" x14ac:dyDescent="0.25">
      <c r="A28" s="37" t="s">
        <v>1</v>
      </c>
      <c r="B28" s="14" t="s">
        <v>14</v>
      </c>
      <c r="C28" s="14" t="s">
        <v>2</v>
      </c>
      <c r="D28" s="27" t="s">
        <v>83</v>
      </c>
      <c r="E28" s="56">
        <v>51</v>
      </c>
      <c r="F28" s="56">
        <v>58</v>
      </c>
      <c r="G28" s="56">
        <v>56</v>
      </c>
      <c r="H28" s="56">
        <v>56</v>
      </c>
      <c r="I28" s="56">
        <v>54</v>
      </c>
      <c r="J28" s="56">
        <v>17</v>
      </c>
      <c r="K28" s="52" t="s">
        <v>2</v>
      </c>
      <c r="L28" s="52" t="s">
        <v>2</v>
      </c>
      <c r="M28" s="52" t="s">
        <v>2</v>
      </c>
      <c r="N28" s="52" t="s">
        <v>2</v>
      </c>
      <c r="O28" s="52" t="s">
        <v>2</v>
      </c>
      <c r="P28" s="52" t="s">
        <v>2</v>
      </c>
      <c r="Q28" s="52" t="s">
        <v>2</v>
      </c>
      <c r="R28" s="52" t="s">
        <v>2</v>
      </c>
      <c r="S28" s="52" t="s">
        <v>2</v>
      </c>
      <c r="T28" s="52" t="s">
        <v>2</v>
      </c>
      <c r="U28" s="52" t="s">
        <v>2</v>
      </c>
      <c r="V28" s="52" t="s">
        <v>2</v>
      </c>
      <c r="W28" s="52" t="s">
        <v>2</v>
      </c>
      <c r="X28" s="52" t="s">
        <v>2</v>
      </c>
      <c r="Y28" s="52" t="s">
        <v>2</v>
      </c>
      <c r="Z28" s="60" t="s">
        <v>2</v>
      </c>
      <c r="AA28" s="60" t="s">
        <v>2</v>
      </c>
      <c r="AB28" s="60" t="s">
        <v>2</v>
      </c>
      <c r="AC28" s="60" t="s">
        <v>2</v>
      </c>
    </row>
    <row r="29" spans="1:29" s="2" customFormat="1" ht="20.45" customHeight="1" x14ac:dyDescent="0.25">
      <c r="A29" s="31" t="s">
        <v>40</v>
      </c>
      <c r="B29" s="32" t="s">
        <v>30</v>
      </c>
      <c r="C29" s="32" t="s">
        <v>31</v>
      </c>
      <c r="D29" s="28" t="s">
        <v>84</v>
      </c>
      <c r="E29" s="53">
        <v>1500</v>
      </c>
      <c r="F29" s="53">
        <v>2903</v>
      </c>
      <c r="G29" s="53">
        <v>2724</v>
      </c>
      <c r="H29" s="66">
        <v>2610</v>
      </c>
      <c r="I29" s="53">
        <v>3777</v>
      </c>
      <c r="J29" s="53">
        <v>3228</v>
      </c>
      <c r="K29" s="66">
        <v>1477</v>
      </c>
      <c r="L29" s="53">
        <v>1000</v>
      </c>
      <c r="M29" s="53">
        <v>999</v>
      </c>
      <c r="N29" s="53">
        <v>988</v>
      </c>
      <c r="O29" s="53">
        <v>1004</v>
      </c>
      <c r="P29" s="53">
        <v>1015</v>
      </c>
      <c r="Q29" s="53">
        <v>927</v>
      </c>
      <c r="R29" s="53">
        <v>937</v>
      </c>
      <c r="S29" s="53">
        <v>840</v>
      </c>
      <c r="T29" s="53">
        <f>831113/1000</f>
        <v>831.11300000000006</v>
      </c>
      <c r="U29" s="53">
        <v>832</v>
      </c>
      <c r="V29" s="53">
        <v>755.65300000000002</v>
      </c>
      <c r="W29" s="53">
        <v>767</v>
      </c>
      <c r="X29" s="67">
        <v>733</v>
      </c>
      <c r="Y29" s="62">
        <v>730.41200000000003</v>
      </c>
      <c r="Z29" s="62">
        <v>745.2</v>
      </c>
      <c r="AA29" s="62">
        <v>777.62300000000005</v>
      </c>
      <c r="AB29" s="62">
        <v>720.81899999999996</v>
      </c>
      <c r="AC29" s="62">
        <v>830</v>
      </c>
    </row>
    <row r="30" spans="1:29" s="2" customFormat="1" ht="22.5" x14ac:dyDescent="0.25">
      <c r="A30" s="38" t="s">
        <v>10</v>
      </c>
      <c r="B30" s="19" t="s">
        <v>30</v>
      </c>
      <c r="C30" s="19" t="s">
        <v>31</v>
      </c>
      <c r="D30" s="28" t="s">
        <v>85</v>
      </c>
      <c r="E30" s="53" t="s">
        <v>2</v>
      </c>
      <c r="F30" s="53">
        <v>3500</v>
      </c>
      <c r="G30" s="53">
        <v>1881</v>
      </c>
      <c r="H30" s="53">
        <v>1880</v>
      </c>
      <c r="I30" s="53">
        <v>1842</v>
      </c>
      <c r="J30" s="53">
        <v>2777</v>
      </c>
      <c r="K30" s="66">
        <v>2800</v>
      </c>
      <c r="L30" s="66">
        <v>2799</v>
      </c>
      <c r="M30" s="66">
        <v>7900</v>
      </c>
      <c r="N30" s="66">
        <v>7503</v>
      </c>
      <c r="O30" s="66">
        <v>10630</v>
      </c>
      <c r="P30" s="66">
        <v>10420</v>
      </c>
      <c r="Q30" s="66">
        <v>10154</v>
      </c>
      <c r="R30" s="66">
        <v>9502</v>
      </c>
      <c r="S30" s="66">
        <v>8413</v>
      </c>
      <c r="T30" s="66">
        <f>8250592/1000</f>
        <v>8250.5920000000006</v>
      </c>
      <c r="U30" s="66">
        <v>544</v>
      </c>
      <c r="V30" s="60" t="s">
        <v>2</v>
      </c>
      <c r="W30" s="60" t="s">
        <v>2</v>
      </c>
      <c r="X30" s="60" t="s">
        <v>2</v>
      </c>
      <c r="Y30" s="60" t="s">
        <v>2</v>
      </c>
      <c r="Z30" s="60" t="s">
        <v>2</v>
      </c>
      <c r="AA30" s="60" t="s">
        <v>2</v>
      </c>
      <c r="AB30" s="60" t="s">
        <v>2</v>
      </c>
      <c r="AC30" s="60" t="s">
        <v>2</v>
      </c>
    </row>
    <row r="31" spans="1:29" s="2" customFormat="1" ht="22.5" x14ac:dyDescent="0.25">
      <c r="A31" s="18" t="s">
        <v>39</v>
      </c>
      <c r="B31" s="19" t="s">
        <v>30</v>
      </c>
      <c r="C31" s="19" t="s">
        <v>31</v>
      </c>
      <c r="D31" s="28" t="s">
        <v>90</v>
      </c>
      <c r="E31" s="53" t="s">
        <v>2</v>
      </c>
      <c r="F31" s="53" t="s">
        <v>2</v>
      </c>
      <c r="G31" s="53" t="s">
        <v>2</v>
      </c>
      <c r="H31" s="53" t="s">
        <v>2</v>
      </c>
      <c r="I31" s="53" t="s">
        <v>2</v>
      </c>
      <c r="J31" s="53" t="s">
        <v>2</v>
      </c>
      <c r="K31" s="53" t="s">
        <v>2</v>
      </c>
      <c r="L31" s="53" t="s">
        <v>2</v>
      </c>
      <c r="M31" s="53" t="s">
        <v>2</v>
      </c>
      <c r="N31" s="53" t="s">
        <v>2</v>
      </c>
      <c r="O31" s="53" t="s">
        <v>2</v>
      </c>
      <c r="P31" s="53" t="s">
        <v>2</v>
      </c>
      <c r="Q31" s="53" t="s">
        <v>2</v>
      </c>
      <c r="R31" s="53" t="s">
        <v>2</v>
      </c>
      <c r="S31" s="53" t="s">
        <v>2</v>
      </c>
      <c r="T31" s="53" t="s">
        <v>2</v>
      </c>
      <c r="U31" s="53">
        <v>2292</v>
      </c>
      <c r="V31" s="53">
        <v>4605.0529999999999</v>
      </c>
      <c r="W31" s="53">
        <v>4488</v>
      </c>
      <c r="X31" s="54">
        <v>5279</v>
      </c>
      <c r="Y31" s="54">
        <v>4218.3010000000004</v>
      </c>
      <c r="Z31" s="54">
        <v>5230.1130000000003</v>
      </c>
      <c r="AA31" s="54">
        <v>4827.0519999999997</v>
      </c>
      <c r="AB31" s="54">
        <v>5026.3249999999998</v>
      </c>
      <c r="AC31" s="54">
        <v>5505</v>
      </c>
    </row>
    <row r="32" spans="1:29" s="2" customFormat="1" ht="22.5" x14ac:dyDescent="0.25">
      <c r="A32" s="24" t="s">
        <v>52</v>
      </c>
      <c r="B32" s="25" t="s">
        <v>32</v>
      </c>
      <c r="C32" s="25" t="s">
        <v>33</v>
      </c>
      <c r="D32" s="30" t="s">
        <v>86</v>
      </c>
      <c r="E32" s="55" t="s">
        <v>2</v>
      </c>
      <c r="F32" s="55" t="s">
        <v>2</v>
      </c>
      <c r="G32" s="55">
        <v>5301</v>
      </c>
      <c r="H32" s="55">
        <v>5239</v>
      </c>
      <c r="I32" s="55">
        <v>5248</v>
      </c>
      <c r="J32" s="55">
        <v>5419</v>
      </c>
      <c r="K32" s="55">
        <v>5217</v>
      </c>
      <c r="L32" s="55">
        <v>5722</v>
      </c>
      <c r="M32" s="55">
        <v>5363</v>
      </c>
      <c r="N32" s="55">
        <v>5980</v>
      </c>
      <c r="O32" s="55">
        <v>3903</v>
      </c>
      <c r="P32" s="55">
        <v>5124</v>
      </c>
      <c r="Q32" s="55">
        <v>3783</v>
      </c>
      <c r="R32" s="55">
        <v>3716</v>
      </c>
      <c r="S32" s="55">
        <v>3693</v>
      </c>
      <c r="T32" s="55">
        <f>3583811/1000</f>
        <v>3583.8110000000001</v>
      </c>
      <c r="U32" s="55">
        <v>3947</v>
      </c>
      <c r="V32" s="55">
        <v>3991.826</v>
      </c>
      <c r="W32" s="55">
        <v>3948</v>
      </c>
      <c r="X32" s="57">
        <v>3955</v>
      </c>
      <c r="Y32" s="57">
        <v>3965.4029999999998</v>
      </c>
      <c r="Z32" s="57">
        <v>3967.3820000000001</v>
      </c>
      <c r="AA32" s="57">
        <v>3976.558</v>
      </c>
      <c r="AB32" s="57">
        <v>4438.5339999999997</v>
      </c>
      <c r="AC32" s="57">
        <v>4576</v>
      </c>
    </row>
    <row r="33" spans="1:29" s="2" customFormat="1" ht="12.75" x14ac:dyDescent="0.25">
      <c r="A33" s="39" t="s">
        <v>16</v>
      </c>
      <c r="B33" s="40"/>
      <c r="C33" s="40"/>
      <c r="D33" s="39"/>
      <c r="E33" s="39"/>
      <c r="F33" s="39"/>
      <c r="G33" s="39"/>
      <c r="H33" s="39"/>
      <c r="I33" s="39"/>
      <c r="J33" s="39"/>
      <c r="K33" s="39"/>
      <c r="L33" s="39"/>
      <c r="M33" s="39"/>
      <c r="N33" s="39"/>
      <c r="O33" s="39"/>
      <c r="P33" s="39"/>
      <c r="Q33" s="39"/>
      <c r="R33" s="39"/>
      <c r="S33" s="41"/>
      <c r="T33" s="41"/>
      <c r="U33" s="41"/>
      <c r="V33" s="41"/>
      <c r="W33" s="41"/>
      <c r="X33" s="39"/>
      <c r="Y33" s="39"/>
      <c r="Z33" s="39"/>
      <c r="AA33" s="39"/>
      <c r="AB33" s="39"/>
      <c r="AC33" s="39"/>
    </row>
    <row r="34" spans="1:29" s="2" customFormat="1" ht="12.75" x14ac:dyDescent="0.25">
      <c r="A34" s="39" t="s">
        <v>91</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row>
    <row r="35" spans="1:29" s="2" customFormat="1" ht="12.75" x14ac:dyDescent="0.25">
      <c r="A35" s="39" t="s">
        <v>20</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row>
    <row r="36" spans="1:29" s="2" customFormat="1" ht="25.5" customHeight="1" x14ac:dyDescent="0.25">
      <c r="A36" s="72" t="s">
        <v>21</v>
      </c>
      <c r="B36" s="72"/>
      <c r="C36" s="72"/>
      <c r="D36" s="73"/>
      <c r="E36" s="73"/>
      <c r="F36" s="73"/>
      <c r="G36" s="73"/>
      <c r="H36" s="73"/>
      <c r="I36" s="73"/>
      <c r="J36" s="73"/>
      <c r="K36" s="73"/>
      <c r="L36" s="73"/>
      <c r="M36" s="73"/>
      <c r="N36" s="73"/>
      <c r="O36" s="73"/>
      <c r="P36" s="73"/>
      <c r="Q36" s="73"/>
      <c r="R36" s="73"/>
      <c r="S36" s="73"/>
      <c r="T36" s="39"/>
      <c r="U36" s="39"/>
      <c r="V36" s="39"/>
      <c r="W36" s="39"/>
      <c r="X36" s="39"/>
      <c r="Y36" s="39"/>
      <c r="Z36" s="39"/>
      <c r="AA36" s="39"/>
      <c r="AB36" s="39"/>
      <c r="AC36" s="39"/>
    </row>
    <row r="37" spans="1:29" s="5" customFormat="1" ht="12.75" customHeight="1" x14ac:dyDescent="0.25">
      <c r="A37" s="39" t="s">
        <v>22</v>
      </c>
      <c r="B37" s="39"/>
      <c r="C37" s="39"/>
      <c r="D37" s="8"/>
      <c r="E37" s="8"/>
      <c r="F37" s="8"/>
      <c r="G37" s="8"/>
      <c r="H37" s="8"/>
      <c r="I37" s="8"/>
      <c r="J37" s="8"/>
      <c r="K37" s="8"/>
      <c r="L37" s="8"/>
      <c r="M37" s="8"/>
      <c r="N37" s="8"/>
      <c r="O37" s="8"/>
      <c r="P37" s="8"/>
      <c r="Q37" s="8"/>
      <c r="R37" s="8"/>
      <c r="S37" s="8"/>
      <c r="T37" s="8"/>
      <c r="U37" s="8"/>
      <c r="V37" s="8"/>
      <c r="W37" s="8"/>
      <c r="X37" s="42"/>
      <c r="Y37" s="42"/>
      <c r="Z37" s="42"/>
      <c r="AA37" s="42"/>
      <c r="AB37" s="42"/>
      <c r="AC37" s="42"/>
    </row>
    <row r="38" spans="1:29" s="5" customFormat="1" ht="12.75" customHeight="1" x14ac:dyDescent="0.25">
      <c r="A38" s="43" t="s">
        <v>38</v>
      </c>
      <c r="B38" s="43"/>
      <c r="C38" s="43"/>
      <c r="D38" s="8"/>
      <c r="E38" s="8"/>
      <c r="F38" s="8"/>
      <c r="G38" s="8"/>
      <c r="H38" s="8"/>
      <c r="I38" s="8"/>
      <c r="J38" s="8"/>
      <c r="K38" s="8"/>
      <c r="L38" s="8"/>
      <c r="M38" s="8"/>
      <c r="N38" s="8"/>
      <c r="O38" s="8"/>
      <c r="P38" s="8"/>
      <c r="Q38" s="8"/>
      <c r="R38" s="8"/>
      <c r="S38" s="8"/>
      <c r="T38" s="8"/>
      <c r="U38" s="8"/>
      <c r="V38" s="8"/>
      <c r="W38" s="8"/>
      <c r="X38" s="42"/>
      <c r="Y38" s="42"/>
      <c r="Z38" s="42"/>
      <c r="AA38" s="42"/>
      <c r="AB38" s="42"/>
      <c r="AC38" s="42"/>
    </row>
    <row r="39" spans="1:29" s="2" customFormat="1" ht="12.75" x14ac:dyDescent="0.25">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row>
    <row r="40" spans="1:29" s="2" customFormat="1" ht="12.75" x14ac:dyDescent="0.25">
      <c r="A40" s="39" t="s">
        <v>28</v>
      </c>
      <c r="B40" s="40"/>
      <c r="C40" s="40"/>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row>
    <row r="41" spans="1:29" s="10" customFormat="1" ht="12.75" x14ac:dyDescent="0.25">
      <c r="A41" s="44" t="s">
        <v>92</v>
      </c>
      <c r="B41" s="44"/>
      <c r="C41" s="44"/>
      <c r="D41" s="44"/>
      <c r="E41" s="44"/>
      <c r="F41" s="44"/>
      <c r="G41" s="44"/>
      <c r="H41" s="44"/>
      <c r="I41" s="44"/>
      <c r="J41" s="44"/>
      <c r="K41" s="44"/>
      <c r="L41" s="44"/>
      <c r="M41" s="44"/>
      <c r="N41" s="44"/>
      <c r="O41" s="44"/>
      <c r="P41" s="44"/>
      <c r="Q41" s="44"/>
      <c r="R41" s="44"/>
      <c r="S41" s="44"/>
      <c r="T41" s="44"/>
      <c r="U41" s="44"/>
      <c r="V41" s="44"/>
      <c r="W41" s="44"/>
      <c r="X41" s="45"/>
      <c r="Y41" s="45"/>
      <c r="Z41" s="45"/>
      <c r="AA41" s="45"/>
      <c r="AB41" s="45"/>
      <c r="AC41" s="45"/>
    </row>
    <row r="42" spans="1:29" s="10" customFormat="1" ht="12.75" x14ac:dyDescent="0.25">
      <c r="A42" s="44" t="s">
        <v>93</v>
      </c>
      <c r="B42" s="44"/>
      <c r="C42" s="44"/>
      <c r="D42" s="44"/>
      <c r="E42" s="44"/>
      <c r="F42" s="44"/>
      <c r="G42" s="44"/>
      <c r="H42" s="44"/>
      <c r="I42" s="44"/>
      <c r="J42" s="44"/>
      <c r="K42" s="44"/>
      <c r="L42" s="44"/>
      <c r="M42" s="44"/>
      <c r="N42" s="44"/>
      <c r="O42" s="44"/>
      <c r="P42" s="44"/>
      <c r="Q42" s="44"/>
      <c r="R42" s="44"/>
      <c r="S42" s="44"/>
      <c r="T42" s="44"/>
      <c r="U42" s="44"/>
      <c r="V42" s="44"/>
      <c r="W42" s="44"/>
      <c r="X42" s="45"/>
      <c r="Y42" s="45"/>
      <c r="Z42" s="45"/>
      <c r="AA42" s="45"/>
      <c r="AB42" s="45"/>
      <c r="AC42" s="45"/>
    </row>
    <row r="43" spans="1:29" s="10" customFormat="1" ht="12.75" x14ac:dyDescent="0.25">
      <c r="A43" s="44" t="s">
        <v>94</v>
      </c>
      <c r="B43" s="44"/>
      <c r="C43" s="44"/>
      <c r="D43" s="44"/>
      <c r="E43" s="44"/>
      <c r="F43" s="44"/>
      <c r="G43" s="44"/>
      <c r="H43" s="44"/>
      <c r="I43" s="44"/>
      <c r="J43" s="44"/>
      <c r="K43" s="44"/>
      <c r="L43" s="44"/>
      <c r="M43" s="44"/>
      <c r="N43" s="44"/>
      <c r="O43" s="44"/>
      <c r="P43" s="44"/>
      <c r="Q43" s="44"/>
      <c r="R43" s="44"/>
      <c r="S43" s="44"/>
      <c r="T43" s="44"/>
      <c r="U43" s="44"/>
      <c r="V43" s="44"/>
      <c r="W43" s="44"/>
      <c r="X43" s="45"/>
      <c r="Y43" s="45"/>
      <c r="Z43" s="45"/>
      <c r="AA43" s="45"/>
      <c r="AB43" s="45"/>
      <c r="AC43" s="45"/>
    </row>
    <row r="44" spans="1:29" s="10" customFormat="1" ht="12.75" x14ac:dyDescent="0.25">
      <c r="A44" s="44" t="s">
        <v>95</v>
      </c>
      <c r="B44" s="44"/>
      <c r="C44" s="44"/>
      <c r="D44" s="44"/>
      <c r="E44" s="44"/>
      <c r="F44" s="44"/>
      <c r="G44" s="44"/>
      <c r="H44" s="44"/>
      <c r="I44" s="44"/>
      <c r="J44" s="44"/>
      <c r="K44" s="44"/>
      <c r="L44" s="44"/>
      <c r="M44" s="44"/>
      <c r="N44" s="44"/>
      <c r="O44" s="44"/>
      <c r="P44" s="44"/>
      <c r="Q44" s="44"/>
      <c r="R44" s="44"/>
      <c r="S44" s="44"/>
      <c r="T44" s="44"/>
      <c r="U44" s="44"/>
      <c r="V44" s="44"/>
      <c r="W44" s="44"/>
      <c r="X44" s="45"/>
      <c r="Y44" s="45"/>
      <c r="Z44" s="45"/>
      <c r="AA44" s="45"/>
      <c r="AB44" s="45"/>
      <c r="AC44" s="45"/>
    </row>
    <row r="45" spans="1:29" s="10" customFormat="1" ht="12.75" x14ac:dyDescent="0.25">
      <c r="A45" s="44" t="s">
        <v>96</v>
      </c>
      <c r="B45" s="44"/>
      <c r="C45" s="44"/>
      <c r="D45" s="44"/>
      <c r="E45" s="44"/>
      <c r="F45" s="44"/>
      <c r="G45" s="44"/>
      <c r="H45" s="44"/>
      <c r="I45" s="44"/>
      <c r="J45" s="44"/>
      <c r="K45" s="44"/>
      <c r="L45" s="44"/>
      <c r="M45" s="44"/>
      <c r="N45" s="44"/>
      <c r="O45" s="44"/>
      <c r="P45" s="44"/>
      <c r="Q45" s="44"/>
      <c r="R45" s="44"/>
      <c r="S45" s="44"/>
      <c r="T45" s="44"/>
      <c r="U45" s="44"/>
      <c r="V45" s="44"/>
      <c r="W45" s="44"/>
      <c r="X45" s="45"/>
      <c r="Y45" s="45"/>
      <c r="Z45" s="45"/>
      <c r="AA45" s="45"/>
      <c r="AB45" s="45"/>
      <c r="AC45" s="45"/>
    </row>
    <row r="46" spans="1:29" s="11" customFormat="1" ht="12.75" x14ac:dyDescent="0.25">
      <c r="A46" s="44" t="s">
        <v>97</v>
      </c>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row>
    <row r="47" spans="1:29" s="11" customFormat="1" ht="12.75" x14ac:dyDescent="0.25">
      <c r="A47" s="44" t="s">
        <v>54</v>
      </c>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row>
    <row r="48" spans="1:29" s="10" customFormat="1" ht="12.75" x14ac:dyDescent="0.25">
      <c r="A48" s="45" t="s">
        <v>55</v>
      </c>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row>
    <row r="49" spans="1:29" s="10" customFormat="1" ht="12.75" x14ac:dyDescent="0.25">
      <c r="A49" s="44" t="s">
        <v>56</v>
      </c>
      <c r="B49" s="44"/>
      <c r="C49" s="44"/>
      <c r="D49" s="44"/>
      <c r="E49" s="44"/>
      <c r="F49" s="44"/>
      <c r="G49" s="44"/>
      <c r="H49" s="44"/>
      <c r="I49" s="44"/>
      <c r="J49" s="44"/>
      <c r="K49" s="44"/>
      <c r="L49" s="44"/>
      <c r="M49" s="44"/>
      <c r="N49" s="44"/>
      <c r="O49" s="44"/>
      <c r="P49" s="44"/>
      <c r="Q49" s="44"/>
      <c r="R49" s="44"/>
      <c r="S49" s="44"/>
      <c r="T49" s="44"/>
      <c r="U49" s="44"/>
      <c r="V49" s="44"/>
      <c r="W49" s="44"/>
      <c r="X49" s="45"/>
      <c r="Y49" s="45"/>
      <c r="Z49" s="45"/>
      <c r="AA49" s="45"/>
      <c r="AB49" s="45"/>
      <c r="AC49" s="45"/>
    </row>
    <row r="50" spans="1:29" s="10" customFormat="1" ht="12.75" x14ac:dyDescent="0.25">
      <c r="A50" s="44" t="s">
        <v>98</v>
      </c>
      <c r="B50" s="44"/>
      <c r="C50" s="44"/>
      <c r="D50" s="44"/>
      <c r="E50" s="44"/>
      <c r="F50" s="44"/>
      <c r="G50" s="44"/>
      <c r="H50" s="44"/>
      <c r="I50" s="44"/>
      <c r="J50" s="44"/>
      <c r="K50" s="44"/>
      <c r="L50" s="44"/>
      <c r="M50" s="44"/>
      <c r="N50" s="44"/>
      <c r="O50" s="44"/>
      <c r="P50" s="44"/>
      <c r="Q50" s="44"/>
      <c r="R50" s="44"/>
      <c r="S50" s="44"/>
      <c r="T50" s="44"/>
      <c r="U50" s="44"/>
      <c r="V50" s="44"/>
      <c r="W50" s="44"/>
      <c r="X50" s="45"/>
      <c r="Y50" s="45"/>
      <c r="Z50" s="45"/>
      <c r="AA50" s="45"/>
      <c r="AB50" s="45"/>
      <c r="AC50" s="45"/>
    </row>
    <row r="51" spans="1:29" s="10" customFormat="1" ht="12.75" x14ac:dyDescent="0.25">
      <c r="A51" s="44" t="s">
        <v>57</v>
      </c>
      <c r="B51" s="44"/>
      <c r="C51" s="44"/>
      <c r="D51" s="44"/>
      <c r="E51" s="44"/>
      <c r="F51" s="44"/>
      <c r="G51" s="44"/>
      <c r="H51" s="44"/>
      <c r="I51" s="44"/>
      <c r="J51" s="44"/>
      <c r="K51" s="44"/>
      <c r="L51" s="44"/>
      <c r="M51" s="44"/>
      <c r="N51" s="44"/>
      <c r="O51" s="44"/>
      <c r="P51" s="44"/>
      <c r="Q51" s="44"/>
      <c r="R51" s="44"/>
      <c r="S51" s="44"/>
      <c r="T51" s="44"/>
      <c r="U51" s="44"/>
      <c r="V51" s="44"/>
      <c r="W51" s="44"/>
      <c r="X51" s="45"/>
      <c r="Y51" s="45"/>
      <c r="Z51" s="45"/>
      <c r="AA51" s="45"/>
      <c r="AB51" s="45"/>
      <c r="AC51" s="45"/>
    </row>
    <row r="52" spans="1:29" s="10" customFormat="1" ht="12.75" x14ac:dyDescent="0.25">
      <c r="A52" s="44" t="s">
        <v>99</v>
      </c>
      <c r="B52" s="44"/>
      <c r="C52" s="44"/>
      <c r="D52" s="44"/>
      <c r="E52" s="44"/>
      <c r="F52" s="44"/>
      <c r="G52" s="44"/>
      <c r="H52" s="44"/>
      <c r="I52" s="44"/>
      <c r="J52" s="44"/>
      <c r="K52" s="44"/>
      <c r="L52" s="44"/>
      <c r="M52" s="44"/>
      <c r="N52" s="44"/>
      <c r="O52" s="44"/>
      <c r="P52" s="44"/>
      <c r="Q52" s="44"/>
      <c r="R52" s="44"/>
      <c r="S52" s="44"/>
      <c r="T52" s="44"/>
      <c r="U52" s="44"/>
      <c r="V52" s="44"/>
      <c r="W52" s="44"/>
      <c r="X52" s="45"/>
      <c r="Y52" s="45"/>
      <c r="Z52" s="45"/>
      <c r="AA52" s="45"/>
      <c r="AB52" s="45"/>
      <c r="AC52" s="45"/>
    </row>
    <row r="53" spans="1:29" s="10" customFormat="1" ht="12.75" x14ac:dyDescent="0.25">
      <c r="A53" s="45" t="s">
        <v>58</v>
      </c>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row>
    <row r="54" spans="1:29" s="10" customFormat="1" ht="12.75" x14ac:dyDescent="0.25">
      <c r="A54" s="44" t="s">
        <v>59</v>
      </c>
      <c r="B54" s="44"/>
      <c r="C54" s="44"/>
      <c r="D54" s="44"/>
      <c r="E54" s="44"/>
      <c r="F54" s="44"/>
      <c r="G54" s="44"/>
      <c r="H54" s="44"/>
      <c r="I54" s="44"/>
      <c r="J54" s="44"/>
      <c r="K54" s="44"/>
      <c r="L54" s="44"/>
      <c r="M54" s="44"/>
      <c r="N54" s="44"/>
      <c r="O54" s="44"/>
      <c r="P54" s="44"/>
      <c r="Q54" s="44"/>
      <c r="R54" s="44"/>
      <c r="S54" s="44"/>
      <c r="T54" s="44"/>
      <c r="U54" s="44"/>
      <c r="V54" s="44"/>
      <c r="W54" s="44"/>
      <c r="X54" s="45"/>
      <c r="Y54" s="45"/>
      <c r="Z54" s="45"/>
      <c r="AA54" s="45"/>
      <c r="AB54" s="45"/>
      <c r="AC54" s="45"/>
    </row>
    <row r="55" spans="1:29" s="10" customFormat="1" ht="12.75" x14ac:dyDescent="0.25">
      <c r="A55" s="44" t="s">
        <v>60</v>
      </c>
      <c r="B55" s="44"/>
      <c r="C55" s="44"/>
      <c r="D55" s="44"/>
      <c r="E55" s="44"/>
      <c r="F55" s="44"/>
      <c r="G55" s="44"/>
      <c r="H55" s="44"/>
      <c r="I55" s="44"/>
      <c r="J55" s="44"/>
      <c r="K55" s="44"/>
      <c r="L55" s="44"/>
      <c r="M55" s="44"/>
      <c r="N55" s="44"/>
      <c r="O55" s="44"/>
      <c r="P55" s="44"/>
      <c r="Q55" s="44"/>
      <c r="R55" s="44"/>
      <c r="S55" s="44"/>
      <c r="T55" s="44"/>
      <c r="U55" s="44"/>
      <c r="V55" s="44"/>
      <c r="W55" s="44"/>
      <c r="X55" s="45"/>
      <c r="Y55" s="45"/>
      <c r="Z55" s="45"/>
      <c r="AA55" s="45"/>
      <c r="AB55" s="45"/>
      <c r="AC55" s="45"/>
    </row>
    <row r="56" spans="1:29" s="10" customFormat="1" ht="12.75" x14ac:dyDescent="0.25">
      <c r="A56" s="44" t="s">
        <v>61</v>
      </c>
      <c r="B56" s="44"/>
      <c r="C56" s="44"/>
      <c r="D56" s="44"/>
      <c r="E56" s="44"/>
      <c r="F56" s="44"/>
      <c r="G56" s="44"/>
      <c r="H56" s="44"/>
      <c r="I56" s="44"/>
      <c r="J56" s="44"/>
      <c r="K56" s="44"/>
      <c r="L56" s="44"/>
      <c r="M56" s="44"/>
      <c r="N56" s="44"/>
      <c r="O56" s="44"/>
      <c r="P56" s="44"/>
      <c r="Q56" s="44"/>
      <c r="R56" s="44"/>
      <c r="S56" s="44"/>
      <c r="T56" s="44"/>
      <c r="U56" s="44"/>
      <c r="V56" s="44"/>
      <c r="W56" s="44"/>
      <c r="X56" s="45"/>
      <c r="Y56" s="45"/>
      <c r="Z56" s="45"/>
      <c r="AA56" s="45"/>
      <c r="AB56" s="45"/>
      <c r="AC56" s="45"/>
    </row>
    <row r="57" spans="1:29" s="10" customFormat="1" ht="12.75" x14ac:dyDescent="0.25">
      <c r="A57" s="76" t="s">
        <v>87</v>
      </c>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row>
    <row r="58" spans="1:29" s="11" customFormat="1" ht="35.25" customHeight="1" x14ac:dyDescent="0.25">
      <c r="A58" s="76" t="s">
        <v>62</v>
      </c>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row>
    <row r="59" spans="1:29" s="11" customFormat="1" ht="12.75" x14ac:dyDescent="0.25">
      <c r="A59" s="46" t="s">
        <v>63</v>
      </c>
      <c r="B59" s="46"/>
      <c r="C59" s="46"/>
      <c r="D59" s="46"/>
      <c r="E59" s="46"/>
      <c r="F59" s="46"/>
      <c r="G59" s="46"/>
      <c r="H59" s="46"/>
      <c r="I59" s="46"/>
      <c r="J59" s="46"/>
      <c r="K59" s="46"/>
      <c r="L59" s="46"/>
      <c r="M59" s="46"/>
      <c r="N59" s="46"/>
      <c r="O59" s="46"/>
      <c r="P59" s="46"/>
      <c r="Q59" s="46"/>
      <c r="R59" s="46"/>
      <c r="S59" s="46"/>
      <c r="T59" s="46"/>
      <c r="U59" s="46"/>
      <c r="V59" s="46"/>
      <c r="W59" s="46"/>
      <c r="X59" s="44"/>
      <c r="Y59" s="44"/>
      <c r="Z59" s="44"/>
      <c r="AA59" s="44"/>
      <c r="AB59" s="44"/>
      <c r="AC59" s="44"/>
    </row>
    <row r="60" spans="1:29" s="10" customFormat="1" ht="12.75" x14ac:dyDescent="0.25">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row>
    <row r="61" spans="1:29" s="3" customFormat="1" ht="15" customHeight="1" x14ac:dyDescent="0.25">
      <c r="A61" s="39" t="s">
        <v>29</v>
      </c>
      <c r="B61" s="47"/>
      <c r="C61" s="47"/>
      <c r="D61" s="47"/>
      <c r="E61" s="47"/>
      <c r="F61" s="47"/>
      <c r="G61" s="48"/>
      <c r="H61" s="47"/>
      <c r="I61" s="47"/>
      <c r="J61" s="47"/>
      <c r="K61" s="47"/>
      <c r="L61" s="47"/>
      <c r="M61" s="47"/>
      <c r="N61" s="47"/>
      <c r="O61" s="47"/>
      <c r="P61" s="47"/>
      <c r="Q61" s="47"/>
      <c r="R61" s="47"/>
      <c r="S61" s="47"/>
      <c r="T61" s="47"/>
      <c r="U61" s="39"/>
      <c r="V61" s="39"/>
      <c r="W61" s="39"/>
      <c r="X61" s="47"/>
      <c r="Y61" s="47"/>
      <c r="Z61" s="47"/>
      <c r="AA61" s="47"/>
      <c r="AB61" s="47"/>
      <c r="AC61" s="47"/>
    </row>
    <row r="62" spans="1:29" x14ac:dyDescent="0.2">
      <c r="A62" s="42" t="s">
        <v>88</v>
      </c>
    </row>
    <row r="64" spans="1:29" x14ac:dyDescent="0.2">
      <c r="A64" s="42" t="s">
        <v>53</v>
      </c>
    </row>
    <row r="65" spans="1:1" x14ac:dyDescent="0.2">
      <c r="A65" s="71" t="s">
        <v>89</v>
      </c>
    </row>
  </sheetData>
  <mergeCells count="4">
    <mergeCell ref="A36:S36"/>
    <mergeCell ref="A5:D5"/>
    <mergeCell ref="A58:AB58"/>
    <mergeCell ref="A57:AB57"/>
  </mergeCells>
  <hyperlinks>
    <hyperlink ref="A38" r:id="rId1" location="904586139" xr:uid="{00000000-0004-0000-0000-000000000000}"/>
  </hyperlinks>
  <pageMargins left="0.25" right="0.25" top="0.75" bottom="0.75" header="0.3" footer="0.3"/>
  <pageSetup paperSize="9" fitToHeight="2" orientation="landscape" r:id="rId2"/>
  <rowBreaks count="1" manualBreakCount="1">
    <brk id="32" max="2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 16.3.2.4.3</vt:lpstr>
      <vt:lpstr>'T 16.3.2.4.3'!Zone_d_impression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Heer</dc:creator>
  <cp:lastModifiedBy>Möschler Oliver BFS</cp:lastModifiedBy>
  <cp:lastPrinted>2020-05-06T08:15:00Z</cp:lastPrinted>
  <dcterms:created xsi:type="dcterms:W3CDTF">2013-01-03T10:22:44Z</dcterms:created>
  <dcterms:modified xsi:type="dcterms:W3CDTF">2023-06-30T09:21:46Z</dcterms:modified>
</cp:coreProperties>
</file>