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3_Q1_GNP_2023-0227_Jira_DIAM-22787\2023_Q1_Tab\"/>
    </mc:Choice>
  </mc:AlternateContent>
  <xr:revisionPtr revIDLastSave="0" documentId="13_ncr:1_{A9998750-377C-4D80-B68E-29955245C784}" xr6:coauthVersionLast="47" xr6:coauthVersionMax="47" xr10:uidLastSave="{00000000-0000-0000-0000-000000000000}"/>
  <bookViews>
    <workbookView xWindow="28680" yWindow="-1485" windowWidth="29040" windowHeight="15840" tabRatio="722" xr2:uid="{00000000-000D-0000-FFFF-FFFF00000000}"/>
  </bookViews>
  <sheets>
    <sheet name="T4" sheetId="23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23" l="1"/>
  <c r="A23" i="23"/>
  <c r="A11" i="23"/>
  <c r="A12" i="23"/>
  <c r="A22" i="23"/>
  <c r="A21" i="23"/>
  <c r="A20" i="23"/>
  <c r="A19" i="23"/>
  <c r="A18" i="23"/>
  <c r="A17" i="23"/>
  <c r="A16" i="23"/>
  <c r="A15" i="23"/>
  <c r="A14" i="23"/>
  <c r="A13" i="23"/>
  <c r="B11" i="23"/>
  <c r="N10" i="23"/>
  <c r="H10" i="23"/>
  <c r="H11" i="23"/>
  <c r="B10" i="23"/>
  <c r="A8" i="23"/>
  <c r="A7" i="23"/>
  <c r="N11" i="23"/>
  <c r="S11" i="23"/>
  <c r="R11" i="23"/>
  <c r="Q11" i="23"/>
  <c r="P11" i="23"/>
  <c r="O11" i="23"/>
  <c r="M11" i="23"/>
  <c r="L11" i="23"/>
  <c r="K11" i="23"/>
  <c r="J11" i="23"/>
  <c r="I11" i="23"/>
  <c r="G11" i="23"/>
  <c r="F11" i="23"/>
  <c r="E11" i="23"/>
  <c r="D11" i="23"/>
  <c r="C11" i="23" l="1"/>
  <c r="A33" i="23" l="1"/>
  <c r="A32" i="23"/>
  <c r="A31" i="23"/>
  <c r="A30" i="23"/>
  <c r="A29" i="23"/>
  <c r="A28" i="23"/>
  <c r="A27" i="23"/>
  <c r="A26" i="23"/>
  <c r="A25" i="23"/>
  <c r="A37" i="23"/>
  <c r="A36" i="23"/>
  <c r="A35" i="23"/>
</calcChain>
</file>

<file path=xl/sharedStrings.xml><?xml version="1.0" encoding="utf-8"?>
<sst xmlns="http://schemas.openxmlformats.org/spreadsheetml/2006/main" count="260" uniqueCount="235">
  <si>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</si>
  <si>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</si>
  <si>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</si>
  <si>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</si>
  <si>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</si>
  <si>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</si>
  <si>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</si>
  <si>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</si>
  <si>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</si>
  <si>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</si>
  <si>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</si>
  <si>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</si>
  <si>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</si>
  <si>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</si>
  <si>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</si>
  <si>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</si>
  <si>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</si>
  <si>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</si>
  <si>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</si>
  <si>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</si>
  <si>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</si>
  <si>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</si>
  <si>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</si>
  <si>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</si>
  <si>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</si>
  <si>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</si>
  <si>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</si>
  <si>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</si>
  <si>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</si>
  <si>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</si>
  <si>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</si>
  <si>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</si>
  <si>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</si>
  <si>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</si>
  <si>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PPE</t>
  </si>
  <si>
    <t>Legende:</t>
  </si>
  <si>
    <t xml:space="preserve">Schweizerischer Wohnimmobilienpreisindex, IMPI </t>
  </si>
  <si>
    <t xml:space="preserve">Indice suisse des prix de l'immobilier résidentiel, IMPI </t>
  </si>
  <si>
    <t xml:space="preserve">Indice svizzero dei prezzi degli immobili residenziali, IMPI </t>
  </si>
  <si>
    <t xml:space="preserve">Swiss Residential Property Price Index, IMPI 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</si>
  <si>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</si>
  <si>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</si>
  <si>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</si>
  <si>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</si>
  <si>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</si>
  <si>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</si>
  <si>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</si>
  <si>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</si>
  <si>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</si>
  <si>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</si>
  <si>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</si>
  <si>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</si>
  <si>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</si>
  <si>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</si>
  <si>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</si>
  <si>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</si>
  <si>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</si>
  <si>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</si>
  <si>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</si>
  <si>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</si>
  <si>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</si>
  <si>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</si>
  <si>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</si>
  <si>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</si>
  <si>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</si>
  <si>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</si>
  <si>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</si>
  <si>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</si>
  <si>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</si>
  <si>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</si>
  <si>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</si>
  <si>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</si>
  <si>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</si>
  <si>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</si>
  <si>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</si>
  <si>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</si>
  <si>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</si>
  <si>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</si>
  <si>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</si>
  <si>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</si>
  <si>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</si>
  <si>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</si>
  <si>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</si>
  <si>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</si>
  <si>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</si>
  <si>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</si>
  <si>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</si>
  <si>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</si>
  <si>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</si>
  <si>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</si>
  <si>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T4</t>
  </si>
  <si>
    <t>T1-T5</t>
  </si>
  <si>
    <t>Sprache / Langue / Lingua / Language</t>
  </si>
  <si>
    <t>Fonti: UST - Indice svizzero dei prezzi degli immobili residenziali, IMPI</t>
  </si>
  <si>
    <t>Informazioni: Ufficio federale di statistica (UST), IMPI@bfs.admin.ch, tel. +41 58 463 60 69</t>
  </si>
  <si>
    <t>Renseignements: Office fédéral de la statistique (OFS), IMPI@bfs.admin.ch, Tel. +41 58 463 60 69</t>
  </si>
  <si>
    <t>Légende:</t>
  </si>
  <si>
    <t>Legenda:</t>
  </si>
  <si>
    <t>Legend:</t>
  </si>
  <si>
    <t>Sprache</t>
  </si>
  <si>
    <t>Totalindex und Subindizes (Basis: Q4 2019 = 100)</t>
  </si>
  <si>
    <r>
      <t>Indice total et sous-indices (Base: 4</t>
    </r>
    <r>
      <rPr>
        <vertAlign val="superscript"/>
        <sz val="10"/>
        <rFont val="Arial"/>
        <family val="2"/>
      </rPr>
      <t xml:space="preserve">e </t>
    </r>
    <r>
      <rPr>
        <sz val="10"/>
        <rFont val="Arial"/>
        <family val="2"/>
      </rPr>
      <t>trim. 2019 = 100)</t>
    </r>
  </si>
  <si>
    <r>
      <t>Indice totale e sottoindici (base: 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2019 = 100)</t>
    </r>
  </si>
  <si>
    <t>Total index and sub-indexes (Base: Q4 2019 = 100)</t>
  </si>
  <si>
    <r>
      <t xml:space="preserve">© OFS </t>
    </r>
    <r>
      <rPr>
        <sz val="10"/>
        <color rgb="FFFF0000"/>
        <rFont val="Arial"/>
        <family val="2"/>
      </rPr>
      <t>2023</t>
    </r>
  </si>
  <si>
    <r>
      <t xml:space="preserve">© BFS </t>
    </r>
    <r>
      <rPr>
        <sz val="10"/>
        <color rgb="FFFF0000"/>
        <rFont val="Arial"/>
        <family val="2"/>
      </rPr>
      <t>2023</t>
    </r>
  </si>
  <si>
    <r>
      <t xml:space="preserve">© UST </t>
    </r>
    <r>
      <rPr>
        <sz val="10"/>
        <color rgb="FFFF0000"/>
        <rFont val="Arial"/>
        <family val="2"/>
      </rPr>
      <t>2023</t>
    </r>
  </si>
  <si>
    <r>
      <t xml:space="preserve">© FSO </t>
    </r>
    <r>
      <rPr>
        <sz val="10"/>
        <color rgb="FFFF0000"/>
        <rFont val="Arial"/>
        <family val="2"/>
      </rPr>
      <t>2023</t>
    </r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</si>
  <si>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</si>
  <si>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</si>
  <si>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</si>
  <si>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</si>
  <si>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</si>
  <si>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</si>
  <si>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</si>
  <si>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</si>
  <si>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</si>
  <si>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</si>
  <si>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</si>
  <si>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</si>
  <si>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1er trim. 2020</t>
  </si>
  <si>
    <t>2e trim. 2020</t>
  </si>
  <si>
    <t>3e trim. 2020</t>
  </si>
  <si>
    <t>4e trim. 2020</t>
  </si>
  <si>
    <t>1er trim. 2021</t>
  </si>
  <si>
    <t>2e trim. 2021</t>
  </si>
  <si>
    <t>3e trim. 2021</t>
  </si>
  <si>
    <t>4e trim. 2021</t>
  </si>
  <si>
    <t>1er trim. 2022</t>
  </si>
  <si>
    <t>2e trim. 2022</t>
  </si>
  <si>
    <t>3e trim. 2022</t>
  </si>
  <si>
    <t>4e trim. 2022</t>
  </si>
  <si>
    <t>1° trim. 2020</t>
  </si>
  <si>
    <t>2° trim. 2020</t>
  </si>
  <si>
    <t>3° trim. 2020</t>
  </si>
  <si>
    <t>4° trim. 2020</t>
  </si>
  <si>
    <t>1° trim. 2021</t>
  </si>
  <si>
    <t>2° trim. 2021</t>
  </si>
  <si>
    <t>3° trim. 2021</t>
  </si>
  <si>
    <t>4° trim. 2021</t>
  </si>
  <si>
    <t>1° trim. 2022</t>
  </si>
  <si>
    <t>2° trim. 2022</t>
  </si>
  <si>
    <t>3° trim. 2022</t>
  </si>
  <si>
    <t>4° trim. 2022</t>
  </si>
  <si>
    <t>&lt;Titel&gt;</t>
  </si>
  <si>
    <t>&lt;Untertitel_1&gt;</t>
  </si>
  <si>
    <t>&lt;Untertitel_2&gt;</t>
  </si>
  <si>
    <t>&lt;Untertitel_3&gt;</t>
  </si>
  <si>
    <t>Wohneigentum</t>
  </si>
  <si>
    <t>Logements en propriété</t>
  </si>
  <si>
    <t>Proprietà residenziale</t>
  </si>
  <si>
    <t>Residential property</t>
  </si>
  <si>
    <t>Einfamilienhäuser</t>
  </si>
  <si>
    <t>Maisons individuelles</t>
  </si>
  <si>
    <t>Case unifamiliari</t>
  </si>
  <si>
    <t>Single-family houses</t>
  </si>
  <si>
    <t>Eigentumswohnungen</t>
  </si>
  <si>
    <t>Appartements en propriété</t>
  </si>
  <si>
    <t>Appartementi di proprietà</t>
  </si>
  <si>
    <t>Condominiums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</si>
  <si>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</si>
  <si>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</si>
  <si>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</si>
  <si>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</si>
  <si>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</si>
  <si>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</si>
  <si>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</si>
  <si>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</si>
  <si>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</si>
  <si>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</si>
  <si>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</si>
  <si>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</si>
  <si>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</si>
  <si>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Q1 2018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</si>
  <si>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2018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</si>
  <si>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</si>
  <si>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Q2 2018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</si>
  <si>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</si>
  <si>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</si>
  <si>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Q3 2018</t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</si>
  <si>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</si>
  <si>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</si>
  <si>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Q4 2018</t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</si>
  <si>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</si>
  <si>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</si>
  <si>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Q1 2019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</si>
  <si>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2019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</si>
  <si>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</si>
  <si>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t>Q2 2019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</si>
  <si>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</si>
  <si>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</si>
  <si>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t>Q3 2019</t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</si>
  <si>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</si>
  <si>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</si>
  <si>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t>Q4 2019</t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</si>
  <si>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</si>
  <si>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</si>
  <si>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</si>
  <si>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</si>
  <si>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</si>
  <si>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</si>
  <si>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</si>
  <si>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</si>
  <si>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</si>
  <si>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</si>
  <si>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</si>
  <si>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</si>
  <si>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</si>
  <si>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</si>
  <si>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Q1 2023</t>
  </si>
  <si>
    <t>Q2 2023</t>
  </si>
  <si>
    <t>Q3 2023</t>
  </si>
  <si>
    <t>Q4 2023</t>
  </si>
  <si>
    <t>1er trim. 2023</t>
  </si>
  <si>
    <t>2e trim. 2023</t>
  </si>
  <si>
    <t>3e trim. 2023</t>
  </si>
  <si>
    <t>4e trim. 2023</t>
  </si>
  <si>
    <t>1° trim. 2023</t>
  </si>
  <si>
    <t>2° trim. 2023</t>
  </si>
  <si>
    <t>3° trim. 2023</t>
  </si>
  <si>
    <t>4° trim. 2023</t>
  </si>
  <si>
    <t>&lt;Untertitel_4&gt;</t>
  </si>
  <si>
    <t>&lt;Spaltentitel_1&gt;</t>
  </si>
  <si>
    <t>&lt;Spaltentitel_2&gt;</t>
  </si>
  <si>
    <t>&lt;Spaltentitel_3&gt;</t>
  </si>
  <si>
    <t>&lt;Spaltentitel_4&gt;</t>
  </si>
  <si>
    <t>&lt;Spaltentitel_5&gt;</t>
  </si>
  <si>
    <t>&lt;Spaltentitel_6&gt;</t>
  </si>
  <si>
    <t>&lt;Spaltentitel_7&gt;</t>
  </si>
  <si>
    <t>&lt;Spaltentitel_8&gt;</t>
  </si>
  <si>
    <r>
      <t xml:space="preserve">Veränderungsraten gegenüber dem gleichen Quartal im Vorjahr (in %), 
</t>
    </r>
    <r>
      <rPr>
        <sz val="10"/>
        <color rgb="FFFF0000"/>
        <rFont val="Arial"/>
        <family val="2"/>
      </rPr>
      <t>1. Quartal 2020 - 1. Quartal 2023</t>
    </r>
  </si>
  <si>
    <r>
      <t xml:space="preserve">Taux de variation par rapport au même trimestre de l'année précédente (en %),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2020 - 1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2023</t>
    </r>
  </si>
  <si>
    <r>
      <t xml:space="preserve">Rates of change compared with the same quarter of the previous year (in %),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2020 - 1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2023</t>
    </r>
  </si>
  <si>
    <r>
      <t xml:space="preserve">Tassi di variazione rispetto al medesimo trimestre dell'anno precedente (in %), </t>
    </r>
    <r>
      <rPr>
        <sz val="10"/>
        <color rgb="FFFF0000"/>
        <rFont val="Arial"/>
        <family val="2"/>
      </rPr>
      <t>1° trim. 2020 - 1°</t>
    </r>
    <r>
      <rPr>
        <vertAlign val="superscript"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trim. 2023</t>
    </r>
  </si>
  <si>
    <t>Type of municipality 2 - Urban municipality of a medium-sized agglomeration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</si>
</sst>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sz val="8"/>
      <color rgb="FF000000"/>
      <name val="Segoe UI"/>
      <family val="2"/>
    </font>
    <font>
      <vertAlign val="superscript"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1" fillId="6" borderId="4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6" borderId="5" xfId="0" applyFont="1" applyFill="1" applyBorder="1" applyAlignment="1">
      <alignment horizontal="left" vertical="top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5" fillId="3" borderId="12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1" fillId="6" borderId="15" xfId="0" applyFont="1" applyFill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7" fillId="4" borderId="15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6" borderId="16" xfId="0" applyFont="1" applyFill="1" applyBorder="1" applyAlignment="1">
      <alignment horizontal="left" vertical="top"/>
    </xf>
    <xf numFmtId="0" fontId="5" fillId="3" borderId="17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1" fillId="6" borderId="17" xfId="0" applyFont="1" applyFill="1" applyBorder="1" applyAlignment="1">
      <alignment horizontal="left" vertical="top"/>
    </xf>
    <xf numFmtId="0" fontId="1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/>
    </xf>
    <xf numFmtId="0" fontId="1" fillId="6" borderId="19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 wrapText="1"/>
    </xf>
    <xf numFmtId="0" fontId="7" fillId="4" borderId="19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/>
    </xf>
    <xf numFmtId="0" fontId="1" fillId="6" borderId="20" xfId="0" applyFont="1" applyFill="1" applyBorder="1" applyAlignment="1">
      <alignment horizontal="left" vertical="top"/>
    </xf>
    <xf numFmtId="0" fontId="5" fillId="3" borderId="21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 wrapText="1"/>
    </xf>
    <xf numFmtId="0" fontId="1" fillId="6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1" fillId="4" borderId="4" xfId="0" applyFont="1" applyFill="1" applyBorder="1" applyAlignment="1">
      <alignment horizontal="left" vertical="top"/>
    </xf>
    <xf numFmtId="0" fontId="1" fillId="4" borderId="15" xfId="0" applyFont="1" applyFill="1" applyBorder="1" applyAlignment="1">
      <alignment horizontal="left" vertical="top"/>
    </xf>
    <xf numFmtId="0" fontId="1" fillId="4" borderId="19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4" fillId="0" borderId="2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165" fontId="3" fillId="0" borderId="24" xfId="0" applyNumberFormat="1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2"/>
    </xf>
    <xf numFmtId="164" fontId="3" fillId="5" borderId="26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3" fillId="5" borderId="30" xfId="0" applyNumberFormat="1" applyFont="1" applyFill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 indent="2"/>
    </xf>
    <xf numFmtId="164" fontId="3" fillId="5" borderId="34" xfId="0" applyNumberFormat="1" applyFont="1" applyFill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4" fontId="3" fillId="0" borderId="36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0</xdr:row>
          <xdr:rowOff>146050</xdr:rowOff>
        </xdr:from>
        <xdr:to>
          <xdr:col>1</xdr:col>
          <xdr:colOff>361950</xdr:colOff>
          <xdr:row>1</xdr:row>
          <xdr:rowOff>165100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1</xdr:row>
          <xdr:rowOff>139700</xdr:rowOff>
        </xdr:from>
        <xdr:to>
          <xdr:col>1</xdr:col>
          <xdr:colOff>361950</xdr:colOff>
          <xdr:row>2</xdr:row>
          <xdr:rowOff>165100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2</xdr:row>
          <xdr:rowOff>120650</xdr:rowOff>
        </xdr:from>
        <xdr:to>
          <xdr:col>1</xdr:col>
          <xdr:colOff>361950</xdr:colOff>
          <xdr:row>3</xdr:row>
          <xdr:rowOff>152400</xdr:rowOff>
        </xdr:to>
        <xdr:sp macro="" textlink="">
          <xdr:nvSpPr>
            <xdr:cNvPr id="6147" name="Option Butto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3</xdr:row>
          <xdr:rowOff>114300</xdr:rowOff>
        </xdr:from>
        <xdr:to>
          <xdr:col>1</xdr:col>
          <xdr:colOff>361950</xdr:colOff>
          <xdr:row>4</xdr:row>
          <xdr:rowOff>146050</xdr:rowOff>
        </xdr:to>
        <xdr:sp macro="" textlink="">
          <xdr:nvSpPr>
            <xdr:cNvPr id="6148" name="Option Butto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X52"/>
  <sheetViews>
    <sheetView showGridLines="0" tabSelected="1" workbookViewId="0">
      <selection activeCell="F16" sqref="F16"/>
    </sheetView>
  </sheetViews>
  <sheetFormatPr baseColWidth="10" defaultRowHeight="14" x14ac:dyDescent="0.3"/>
  <cols>
    <col min="1" max="1" width="18.58203125" customWidth="1"/>
    <col min="2" max="19" width="11.58203125" customWidth="1"/>
  </cols>
  <sheetData>
    <row r="1" spans="1:24" ht="14.5" thickTop="1" x14ac:dyDescent="0.3">
      <c r="A1" s="92" t="s">
        <v>92</v>
      </c>
      <c r="B1" s="9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4" x14ac:dyDescent="0.3">
      <c r="A2" s="22"/>
      <c r="B2" s="2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4" x14ac:dyDescent="0.3">
      <c r="A3" s="22"/>
      <c r="B3" s="2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4" x14ac:dyDescent="0.3">
      <c r="A4" s="22"/>
      <c r="B4" s="2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4" ht="14.5" thickBot="1" x14ac:dyDescent="0.35">
      <c r="A5" s="24"/>
      <c r="B5" s="2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ht="12.9" customHeight="1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4" ht="14.25" customHeight="1" x14ac:dyDescent="0.3">
      <c r="A7" s="96" t="str">
        <f>VLOOKUP("&lt;Titel&gt;",Uebersetzungen!$B$3:$F$54,Uebersetzungen!B$2+1,FALSE)</f>
        <v>Veränderungsraten gegenüber dem gleichen Quartal im Vorjahr (in %), 
1. Quartal 2020 - 1. Quartal 2023</v>
      </c>
      <c r="B7" s="96"/>
      <c r="C7" s="96"/>
      <c r="D7" s="96"/>
      <c r="E7" s="97"/>
      <c r="F7" s="97"/>
      <c r="G7" s="98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1"/>
      <c r="U7" s="2"/>
      <c r="V7" s="2"/>
      <c r="W7" s="2"/>
      <c r="X7" s="2"/>
    </row>
    <row r="8" spans="1:24" x14ac:dyDescent="0.3">
      <c r="A8" s="99" t="str">
        <f>VLOOKUP("&lt;Untertitel_1&gt;",Uebersetzungen!$B$3:$F$54,Uebersetzungen!B$2+1,FALSE)</f>
        <v xml:space="preserve">Schweizerischer Wohnimmobilienpreisindex, IMPI </v>
      </c>
      <c r="B8" s="99"/>
      <c r="C8" s="99"/>
      <c r="D8" s="10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"/>
      <c r="U8" s="2"/>
      <c r="V8" s="2"/>
      <c r="W8" s="2"/>
      <c r="X8" s="2"/>
    </row>
    <row r="9" spans="1:24" ht="5" customHeight="1" x14ac:dyDescent="0.3">
      <c r="A9" s="85"/>
      <c r="B9" s="63"/>
      <c r="C9" s="63"/>
      <c r="D9" s="63"/>
      <c r="E9" s="63"/>
      <c r="F9" s="63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1"/>
    </row>
    <row r="10" spans="1:24" ht="14.25" customHeight="1" x14ac:dyDescent="0.3">
      <c r="A10" s="65"/>
      <c r="B10" s="89" t="str">
        <f>VLOOKUP("&lt;Untertitel_2&gt;",Uebersetzungen!$B$3:$F$65,Uebersetzungen!$B$2+1,FALSE)</f>
        <v>Wohneigentum</v>
      </c>
      <c r="C10" s="90"/>
      <c r="D10" s="90"/>
      <c r="E10" s="90"/>
      <c r="F10" s="90"/>
      <c r="G10" s="91"/>
      <c r="H10" s="89" t="str">
        <f>VLOOKUP("&lt;Untertitel_3&gt;",Uebersetzungen!$B$3:$F$65,Uebersetzungen!$B$2+1,FALSE)</f>
        <v>Einfamilienhäuser</v>
      </c>
      <c r="I10" s="90"/>
      <c r="J10" s="90"/>
      <c r="K10" s="90"/>
      <c r="L10" s="90"/>
      <c r="M10" s="91"/>
      <c r="N10" s="89" t="str">
        <f>VLOOKUP("&lt;Untertitel_4&gt;",Uebersetzungen!$B$3:$F$65,Uebersetzungen!$B$2+1,FALSE)</f>
        <v>Eigentumswohnungen</v>
      </c>
      <c r="O10" s="90"/>
      <c r="P10" s="90"/>
      <c r="Q10" s="90"/>
      <c r="R10" s="90"/>
      <c r="S10" s="91"/>
      <c r="T10" s="1"/>
    </row>
    <row r="11" spans="1:24" ht="25.5" customHeight="1" x14ac:dyDescent="0.3">
      <c r="A11" s="66" t="str">
        <f>VLOOKUP("&lt;ZeilenTitel_1&gt;",Uebersetzungen!$B$3:$F$65,Uebersetzungen!$B$2+1,FALSE)</f>
        <v>Totalindex und Subindizes (Basis: Q4 2019 = 100)</v>
      </c>
      <c r="B11" s="67" t="str">
        <f>VLOOKUP("&lt;Spaltentitel_1&gt;",Uebersetzungen!$B$3:$F$77,Uebersetzungen!$B$2+1,FALSE)</f>
        <v xml:space="preserve">Total </v>
      </c>
      <c r="C11" s="68" t="str">
        <f>VLOOKUP("&lt;Spaltentitel_4&gt;",Uebersetzungen!$B$3:$F$77,Uebersetzungen!$B$2+1,FALSE)</f>
        <v>GemeindeTyp 1</v>
      </c>
      <c r="D11" s="68" t="str">
        <f>VLOOKUP("&lt;Spaltentitel_5&gt;",Uebersetzungen!$B$3:$F$77,Uebersetzungen!$B$2+1,FALSE)</f>
        <v>GemeindeTyp 2</v>
      </c>
      <c r="E11" s="68" t="str">
        <f>VLOOKUP("&lt;Spaltentitel_6&gt;",Uebersetzungen!$B$3:$F$77,Uebersetzungen!$B$2+1,FALSE)</f>
        <v>GemeindeTyp 3</v>
      </c>
      <c r="F11" s="68" t="str">
        <f>VLOOKUP("&lt;Spaltentitel_7&gt;",Uebersetzungen!$B$3:$F$77,Uebersetzungen!$B$2+1,FALSE)</f>
        <v>GemeindeTyp 4</v>
      </c>
      <c r="G11" s="68" t="str">
        <f>VLOOKUP("&lt;Spaltentitel_8&gt;",Uebersetzungen!$B$3:$F$77,Uebersetzungen!$B$2+1,FALSE)</f>
        <v>GemeindeTyp 5</v>
      </c>
      <c r="H11" s="67" t="str">
        <f>VLOOKUP("&lt;Spaltentitel_2&gt;",Uebersetzungen!$B$3:$F$77,Uebersetzungen!$B$2+1,FALSE)</f>
        <v>EFH</v>
      </c>
      <c r="I11" s="68" t="str">
        <f>VLOOKUP("&lt;Spaltentitel_4&gt;",Uebersetzungen!$B$3:$F$77,Uebersetzungen!$B$2+1,FALSE)</f>
        <v>GemeindeTyp 1</v>
      </c>
      <c r="J11" s="68" t="str">
        <f>VLOOKUP("&lt;Spaltentitel_5&gt;",Uebersetzungen!$B$3:$F$77,Uebersetzungen!$B$2+1,FALSE)</f>
        <v>GemeindeTyp 2</v>
      </c>
      <c r="K11" s="68" t="str">
        <f>VLOOKUP("&lt;Spaltentitel_6&gt;",Uebersetzungen!$B$3:$F$77,Uebersetzungen!$B$2+1,FALSE)</f>
        <v>GemeindeTyp 3</v>
      </c>
      <c r="L11" s="68" t="str">
        <f>VLOOKUP("&lt;Spaltentitel_7&gt;",Uebersetzungen!$B$3:$F$77,Uebersetzungen!$B$2+1,FALSE)</f>
        <v>GemeindeTyp 4</v>
      </c>
      <c r="M11" s="68" t="str">
        <f>VLOOKUP("&lt;Spaltentitel_8&gt;",Uebersetzungen!$B$3:$F$77,Uebersetzungen!$B$2+1,FALSE)</f>
        <v>GemeindeTyp 5</v>
      </c>
      <c r="N11" s="67" t="str">
        <f>VLOOKUP("&lt;Spaltentitel_3&gt;",Uebersetzungen!$B$3:$F$77,Uebersetzungen!$B$2+1,FALSE)</f>
        <v>EGW</v>
      </c>
      <c r="O11" s="68" t="str">
        <f>VLOOKUP("&lt;Spaltentitel_4&gt;",Uebersetzungen!$B$3:$F$77,Uebersetzungen!$B$2+1,FALSE)</f>
        <v>GemeindeTyp 1</v>
      </c>
      <c r="P11" s="68" t="str">
        <f>VLOOKUP("&lt;Spaltentitel_5&gt;",Uebersetzungen!$B$3:$F$77,Uebersetzungen!$B$2+1,FALSE)</f>
        <v>GemeindeTyp 2</v>
      </c>
      <c r="Q11" s="68" t="str">
        <f>VLOOKUP("&lt;Spaltentitel_6&gt;",Uebersetzungen!$B$3:$F$77,Uebersetzungen!$B$2+1,FALSE)</f>
        <v>GemeindeTyp 3</v>
      </c>
      <c r="R11" s="68" t="str">
        <f>VLOOKUP("&lt;Spaltentitel_7&gt;",Uebersetzungen!$B$3:$F$77,Uebersetzungen!$B$2+1,FALSE)</f>
        <v>GemeindeTyp 4</v>
      </c>
      <c r="S11" s="69" t="str">
        <f>VLOOKUP("&lt;Spaltentitel_8&gt;",Uebersetzungen!$B$3:$F$77,Uebersetzungen!$B$2+1,FALSE)</f>
        <v>GemeindeTyp 5</v>
      </c>
      <c r="T11" s="1"/>
    </row>
    <row r="12" spans="1:24" ht="12.9" customHeight="1" x14ac:dyDescent="0.3">
      <c r="A12" s="70" t="str">
        <f>VLOOKUP("&lt;ZeilenTitel_10&gt;",Uebersetzungen!$B$3:$F$65,Uebersetzungen!$B$2+1,FALSE)</f>
        <v>Q1 2020</v>
      </c>
      <c r="B12" s="71">
        <v>1.7</v>
      </c>
      <c r="C12" s="72">
        <v>3.4</v>
      </c>
      <c r="D12" s="73">
        <v>1.2</v>
      </c>
      <c r="E12" s="73">
        <v>0.6</v>
      </c>
      <c r="F12" s="73">
        <v>0.4</v>
      </c>
      <c r="G12" s="74">
        <v>1.5</v>
      </c>
      <c r="H12" s="71">
        <v>2.5</v>
      </c>
      <c r="I12" s="73">
        <v>5.4</v>
      </c>
      <c r="J12" s="73">
        <v>2.1</v>
      </c>
      <c r="K12" s="73">
        <v>2.6</v>
      </c>
      <c r="L12" s="73">
        <v>0.1</v>
      </c>
      <c r="M12" s="74">
        <v>2.1</v>
      </c>
      <c r="N12" s="71">
        <v>0.9</v>
      </c>
      <c r="O12" s="73">
        <v>1.9</v>
      </c>
      <c r="P12" s="73">
        <v>0.5</v>
      </c>
      <c r="Q12" s="73">
        <v>-0.7</v>
      </c>
      <c r="R12" s="73">
        <v>0.7</v>
      </c>
      <c r="S12" s="74">
        <v>0.5</v>
      </c>
      <c r="T12" s="1"/>
      <c r="U12" s="75"/>
    </row>
    <row r="13" spans="1:24" ht="12.9" customHeight="1" x14ac:dyDescent="0.3">
      <c r="A13" s="70" t="str">
        <f>VLOOKUP("&lt;ZeilenTitel_11&gt;",Uebersetzungen!$B$3:$F$65,Uebersetzungen!$B$2+1,FALSE)</f>
        <v>Q2 2020</v>
      </c>
      <c r="B13" s="76">
        <v>2.5</v>
      </c>
      <c r="C13" s="77">
        <v>2.9</v>
      </c>
      <c r="D13" s="78">
        <v>2.2999999999999998</v>
      </c>
      <c r="E13" s="78">
        <v>0.7</v>
      </c>
      <c r="F13" s="78">
        <v>2.7</v>
      </c>
      <c r="G13" s="79">
        <v>2.8</v>
      </c>
      <c r="H13" s="76">
        <v>2.4</v>
      </c>
      <c r="I13" s="78">
        <v>2.5</v>
      </c>
      <c r="J13" s="78">
        <v>2.1</v>
      </c>
      <c r="K13" s="78">
        <v>1.8</v>
      </c>
      <c r="L13" s="78">
        <v>2.9</v>
      </c>
      <c r="M13" s="79">
        <v>2</v>
      </c>
      <c r="N13" s="76">
        <v>2.6</v>
      </c>
      <c r="O13" s="78">
        <v>3.2</v>
      </c>
      <c r="P13" s="78">
        <v>2.4</v>
      </c>
      <c r="Q13" s="78">
        <v>0</v>
      </c>
      <c r="R13" s="78">
        <v>2.4</v>
      </c>
      <c r="S13" s="79">
        <v>4.2</v>
      </c>
      <c r="T13" s="1"/>
      <c r="U13" s="75"/>
    </row>
    <row r="14" spans="1:24" ht="12.9" customHeight="1" x14ac:dyDescent="0.3">
      <c r="A14" s="70" t="str">
        <f>VLOOKUP("&lt;ZeilenTitel_12&gt;",Uebersetzungen!$B$3:$F$65,Uebersetzungen!$B$2+1,FALSE)</f>
        <v>Q3 2020</v>
      </c>
      <c r="B14" s="76">
        <v>2.6</v>
      </c>
      <c r="C14" s="77">
        <v>4.5</v>
      </c>
      <c r="D14" s="78">
        <v>0.9</v>
      </c>
      <c r="E14" s="78">
        <v>2.5</v>
      </c>
      <c r="F14" s="78">
        <v>1.3</v>
      </c>
      <c r="G14" s="79">
        <v>3.3</v>
      </c>
      <c r="H14" s="76">
        <v>3.1</v>
      </c>
      <c r="I14" s="78">
        <v>5.9</v>
      </c>
      <c r="J14" s="78">
        <v>1.1000000000000001</v>
      </c>
      <c r="K14" s="78">
        <v>2.9</v>
      </c>
      <c r="L14" s="78">
        <v>1.1000000000000001</v>
      </c>
      <c r="M14" s="79">
        <v>4.2</v>
      </c>
      <c r="N14" s="76">
        <v>2.1</v>
      </c>
      <c r="O14" s="78">
        <v>3.3</v>
      </c>
      <c r="P14" s="78">
        <v>0.7</v>
      </c>
      <c r="Q14" s="78">
        <v>2.2000000000000002</v>
      </c>
      <c r="R14" s="78">
        <v>1.5</v>
      </c>
      <c r="S14" s="79">
        <v>2</v>
      </c>
      <c r="T14" s="1"/>
      <c r="U14" s="75"/>
    </row>
    <row r="15" spans="1:24" ht="12.9" customHeight="1" x14ac:dyDescent="0.3">
      <c r="A15" s="70" t="str">
        <f>VLOOKUP("&lt;ZeilenTitel_13&gt;",Uebersetzungen!$B$3:$F$65,Uebersetzungen!$B$2+1,FALSE)</f>
        <v>Q4 2020</v>
      </c>
      <c r="B15" s="76">
        <v>3.1</v>
      </c>
      <c r="C15" s="77">
        <v>2.6</v>
      </c>
      <c r="D15" s="78">
        <v>4</v>
      </c>
      <c r="E15" s="78">
        <v>2.9</v>
      </c>
      <c r="F15" s="78">
        <v>2.9</v>
      </c>
      <c r="G15" s="79">
        <v>3.7</v>
      </c>
      <c r="H15" s="76">
        <v>3.2</v>
      </c>
      <c r="I15" s="78">
        <v>3.7</v>
      </c>
      <c r="J15" s="78">
        <v>3.7</v>
      </c>
      <c r="K15" s="78">
        <v>1.2</v>
      </c>
      <c r="L15" s="78">
        <v>2.5</v>
      </c>
      <c r="M15" s="79">
        <v>3.8</v>
      </c>
      <c r="N15" s="76">
        <v>3.1</v>
      </c>
      <c r="O15" s="78">
        <v>1.8</v>
      </c>
      <c r="P15" s="78">
        <v>4.2</v>
      </c>
      <c r="Q15" s="78">
        <v>4.0999999999999996</v>
      </c>
      <c r="R15" s="78">
        <v>3.4</v>
      </c>
      <c r="S15" s="79">
        <v>3.5</v>
      </c>
      <c r="T15" s="1"/>
      <c r="U15" s="75"/>
    </row>
    <row r="16" spans="1:24" ht="12.9" customHeight="1" x14ac:dyDescent="0.3">
      <c r="A16" s="70" t="str">
        <f>VLOOKUP("&lt;ZeilenTitel_14&gt;",Uebersetzungen!$B$3:$F$65,Uebersetzungen!$B$2+1,FALSE)</f>
        <v>Q1 2021</v>
      </c>
      <c r="B16" s="76">
        <v>3.9</v>
      </c>
      <c r="C16" s="77">
        <v>4.7</v>
      </c>
      <c r="D16" s="78">
        <v>4</v>
      </c>
      <c r="E16" s="78">
        <v>5.6</v>
      </c>
      <c r="F16" s="78">
        <v>3.1</v>
      </c>
      <c r="G16" s="79">
        <v>2.4</v>
      </c>
      <c r="H16" s="76">
        <v>3.8</v>
      </c>
      <c r="I16" s="78">
        <v>3.9</v>
      </c>
      <c r="J16" s="78">
        <v>3.6</v>
      </c>
      <c r="K16" s="78">
        <v>5.8</v>
      </c>
      <c r="L16" s="78">
        <v>4.8</v>
      </c>
      <c r="M16" s="79">
        <v>1.8</v>
      </c>
      <c r="N16" s="76">
        <v>3.9</v>
      </c>
      <c r="O16" s="78">
        <v>5.4</v>
      </c>
      <c r="P16" s="78">
        <v>4.2</v>
      </c>
      <c r="Q16" s="78">
        <v>5.4</v>
      </c>
      <c r="R16" s="78">
        <v>1.2</v>
      </c>
      <c r="S16" s="79">
        <v>3.3</v>
      </c>
      <c r="T16" s="1"/>
      <c r="U16" s="75"/>
    </row>
    <row r="17" spans="1:24" ht="12.9" customHeight="1" x14ac:dyDescent="0.3">
      <c r="A17" s="70" t="str">
        <f>VLOOKUP("&lt;ZeilenTitel_15&gt;",Uebersetzungen!$B$3:$F$65,Uebersetzungen!$B$2+1,FALSE)</f>
        <v>Q2 2021</v>
      </c>
      <c r="B17" s="76">
        <v>4.7</v>
      </c>
      <c r="C17" s="77">
        <v>4.9000000000000004</v>
      </c>
      <c r="D17" s="78">
        <v>3.1</v>
      </c>
      <c r="E17" s="78">
        <v>6.3</v>
      </c>
      <c r="F17" s="78">
        <v>4.9000000000000004</v>
      </c>
      <c r="G17" s="79">
        <v>5.0999999999999996</v>
      </c>
      <c r="H17" s="76">
        <v>5.4</v>
      </c>
      <c r="I17" s="78">
        <v>6.6</v>
      </c>
      <c r="J17" s="78">
        <v>3</v>
      </c>
      <c r="K17" s="78">
        <v>6.6</v>
      </c>
      <c r="L17" s="78">
        <v>5.3</v>
      </c>
      <c r="M17" s="79">
        <v>5.5</v>
      </c>
      <c r="N17" s="76">
        <v>4.0999999999999996</v>
      </c>
      <c r="O17" s="78">
        <v>3.6</v>
      </c>
      <c r="P17" s="78">
        <v>3.2</v>
      </c>
      <c r="Q17" s="78">
        <v>6</v>
      </c>
      <c r="R17" s="78">
        <v>4.5</v>
      </c>
      <c r="S17" s="79">
        <v>4.7</v>
      </c>
      <c r="T17" s="1"/>
      <c r="U17" s="75"/>
    </row>
    <row r="18" spans="1:24" ht="12.9" customHeight="1" x14ac:dyDescent="0.3">
      <c r="A18" s="70" t="str">
        <f>VLOOKUP("&lt;ZeilenTitel_16&gt;",Uebersetzungen!$B$3:$F$65,Uebersetzungen!$B$2+1,FALSE)</f>
        <v>Q3 2021</v>
      </c>
      <c r="B18" s="76">
        <v>6.9</v>
      </c>
      <c r="C18" s="77">
        <v>7.4</v>
      </c>
      <c r="D18" s="78">
        <v>5.6</v>
      </c>
      <c r="E18" s="78">
        <v>6.8</v>
      </c>
      <c r="F18" s="78">
        <v>7.6</v>
      </c>
      <c r="G18" s="79">
        <v>6.8</v>
      </c>
      <c r="H18" s="76">
        <v>6.7</v>
      </c>
      <c r="I18" s="78">
        <v>5.4</v>
      </c>
      <c r="J18" s="78">
        <v>5</v>
      </c>
      <c r="K18" s="78">
        <v>9.1999999999999993</v>
      </c>
      <c r="L18" s="78">
        <v>9.1</v>
      </c>
      <c r="M18" s="79">
        <v>5.6</v>
      </c>
      <c r="N18" s="76">
        <v>7.2</v>
      </c>
      <c r="O18" s="78">
        <v>9</v>
      </c>
      <c r="P18" s="78">
        <v>6</v>
      </c>
      <c r="Q18" s="78">
        <v>5.0999999999999996</v>
      </c>
      <c r="R18" s="78">
        <v>6</v>
      </c>
      <c r="S18" s="79">
        <v>8.6999999999999993</v>
      </c>
      <c r="T18" s="1"/>
      <c r="U18" s="75"/>
    </row>
    <row r="19" spans="1:24" ht="12.9" customHeight="1" x14ac:dyDescent="0.3">
      <c r="A19" s="70" t="str">
        <f>VLOOKUP("&lt;ZeilenTitel_17&gt;",Uebersetzungen!$B$3:$F$65,Uebersetzungen!$B$2+1,FALSE)</f>
        <v>Q4 2021</v>
      </c>
      <c r="B19" s="76">
        <v>7.3</v>
      </c>
      <c r="C19" s="77">
        <v>6.6</v>
      </c>
      <c r="D19" s="78">
        <v>8.1</v>
      </c>
      <c r="E19" s="78">
        <v>6.8</v>
      </c>
      <c r="F19" s="78">
        <v>7.3</v>
      </c>
      <c r="G19" s="79">
        <v>8.1</v>
      </c>
      <c r="H19" s="76">
        <v>8</v>
      </c>
      <c r="I19" s="78">
        <v>6.3</v>
      </c>
      <c r="J19" s="78">
        <v>9.1999999999999993</v>
      </c>
      <c r="K19" s="78">
        <v>11.6</v>
      </c>
      <c r="L19" s="78">
        <v>7.9</v>
      </c>
      <c r="M19" s="79">
        <v>7.9</v>
      </c>
      <c r="N19" s="76">
        <v>6.7</v>
      </c>
      <c r="O19" s="78">
        <v>6.9</v>
      </c>
      <c r="P19" s="78">
        <v>7.3</v>
      </c>
      <c r="Q19" s="78">
        <v>3.5</v>
      </c>
      <c r="R19" s="78">
        <v>6.6</v>
      </c>
      <c r="S19" s="79">
        <v>8.3000000000000007</v>
      </c>
      <c r="T19" s="1"/>
      <c r="U19" s="75"/>
    </row>
    <row r="20" spans="1:24" ht="12.9" customHeight="1" x14ac:dyDescent="0.3">
      <c r="A20" s="70" t="str">
        <f>VLOOKUP("&lt;ZeilenTitel_18&gt;",Uebersetzungen!$B$3:$F$65,Uebersetzungen!$B$2+1,FALSE)</f>
        <v>Q1 2022</v>
      </c>
      <c r="B20" s="76">
        <v>7</v>
      </c>
      <c r="C20" s="77">
        <v>7.8</v>
      </c>
      <c r="D20" s="78">
        <v>6.1</v>
      </c>
      <c r="E20" s="78">
        <v>2.7</v>
      </c>
      <c r="F20" s="78">
        <v>7.7</v>
      </c>
      <c r="G20" s="79">
        <v>7.8</v>
      </c>
      <c r="H20" s="76">
        <v>8.5</v>
      </c>
      <c r="I20" s="78">
        <v>10.8</v>
      </c>
      <c r="J20" s="78">
        <v>8.6</v>
      </c>
      <c r="K20" s="78">
        <v>3.5</v>
      </c>
      <c r="L20" s="78">
        <v>7.2</v>
      </c>
      <c r="M20" s="79">
        <v>9.1</v>
      </c>
      <c r="N20" s="76">
        <v>5.6</v>
      </c>
      <c r="O20" s="78">
        <v>5.6</v>
      </c>
      <c r="P20" s="78">
        <v>4.3</v>
      </c>
      <c r="Q20" s="78">
        <v>2</v>
      </c>
      <c r="R20" s="78">
        <v>8.3000000000000007</v>
      </c>
      <c r="S20" s="79">
        <v>6</v>
      </c>
      <c r="T20" s="1"/>
      <c r="U20" s="75"/>
    </row>
    <row r="21" spans="1:24" ht="12.9" customHeight="1" x14ac:dyDescent="0.3">
      <c r="A21" s="70" t="str">
        <f>VLOOKUP("&lt;ZeilenTitel_19&gt;",Uebersetzungen!$B$3:$F$65,Uebersetzungen!$B$2+1,FALSE)</f>
        <v>Q2 2022</v>
      </c>
      <c r="B21" s="76">
        <v>7.5</v>
      </c>
      <c r="C21" s="77">
        <v>9.6999999999999993</v>
      </c>
      <c r="D21" s="78">
        <v>6.5</v>
      </c>
      <c r="E21" s="78">
        <v>3.4</v>
      </c>
      <c r="F21" s="78">
        <v>6.5</v>
      </c>
      <c r="G21" s="79">
        <v>8.6</v>
      </c>
      <c r="H21" s="76">
        <v>7.9</v>
      </c>
      <c r="I21" s="78">
        <v>8.8000000000000007</v>
      </c>
      <c r="J21" s="78">
        <v>7.6</v>
      </c>
      <c r="K21" s="78">
        <v>6</v>
      </c>
      <c r="L21" s="78">
        <v>7.3</v>
      </c>
      <c r="M21" s="79">
        <v>8.1999999999999993</v>
      </c>
      <c r="N21" s="76">
        <v>7.1</v>
      </c>
      <c r="O21" s="78">
        <v>10.4</v>
      </c>
      <c r="P21" s="78">
        <v>5.6</v>
      </c>
      <c r="Q21" s="78">
        <v>1.5</v>
      </c>
      <c r="R21" s="78">
        <v>5.5</v>
      </c>
      <c r="S21" s="79">
        <v>9.1999999999999993</v>
      </c>
      <c r="T21" s="1"/>
      <c r="U21" s="75"/>
    </row>
    <row r="22" spans="1:24" ht="12.9" customHeight="1" x14ac:dyDescent="0.3">
      <c r="A22" s="88" t="str">
        <f>VLOOKUP("&lt;ZeilenTitel_20&gt;",Uebersetzungen!$B$3:$F$65,Uebersetzungen!$B$2+1,FALSE)</f>
        <v>Q3 2022</v>
      </c>
      <c r="B22" s="76">
        <v>6.3</v>
      </c>
      <c r="C22" s="77">
        <v>7.8</v>
      </c>
      <c r="D22" s="78">
        <v>5.2</v>
      </c>
      <c r="E22" s="78">
        <v>3.9</v>
      </c>
      <c r="F22" s="78">
        <v>6.9</v>
      </c>
      <c r="G22" s="79">
        <v>5.2</v>
      </c>
      <c r="H22" s="76">
        <v>6.8</v>
      </c>
      <c r="I22" s="78">
        <v>8.4</v>
      </c>
      <c r="J22" s="78">
        <v>8.8000000000000007</v>
      </c>
      <c r="K22" s="78">
        <v>4.4000000000000004</v>
      </c>
      <c r="L22" s="78">
        <v>5.5</v>
      </c>
      <c r="M22" s="79">
        <v>5.9</v>
      </c>
      <c r="N22" s="76">
        <v>5.9</v>
      </c>
      <c r="O22" s="78">
        <v>7.4</v>
      </c>
      <c r="P22" s="78">
        <v>2.7</v>
      </c>
      <c r="Q22" s="78">
        <v>3.6</v>
      </c>
      <c r="R22" s="78">
        <v>8.5</v>
      </c>
      <c r="S22" s="79">
        <v>4.3</v>
      </c>
      <c r="T22" s="1"/>
      <c r="U22" s="75"/>
    </row>
    <row r="23" spans="1:24" ht="12.9" customHeight="1" x14ac:dyDescent="0.3">
      <c r="A23" s="88" t="str">
        <f>VLOOKUP("&lt;ZeilenTitel_21&gt;",Uebersetzungen!$B$3:$F$65,Uebersetzungen!$B$2+1,FALSE)</f>
        <v>Q4 2022</v>
      </c>
      <c r="B23" s="76">
        <v>4.8</v>
      </c>
      <c r="C23" s="77">
        <v>6.8</v>
      </c>
      <c r="D23" s="78">
        <v>1</v>
      </c>
      <c r="E23" s="78">
        <v>3.4</v>
      </c>
      <c r="F23" s="78">
        <v>5.0999999999999996</v>
      </c>
      <c r="G23" s="79">
        <v>5.8</v>
      </c>
      <c r="H23" s="76">
        <v>6.1</v>
      </c>
      <c r="I23" s="78">
        <v>7.3</v>
      </c>
      <c r="J23" s="78">
        <v>3.1</v>
      </c>
      <c r="K23" s="78">
        <v>2.1</v>
      </c>
      <c r="L23" s="78">
        <v>6.4</v>
      </c>
      <c r="M23" s="79">
        <v>7.7</v>
      </c>
      <c r="N23" s="76">
        <v>3.7</v>
      </c>
      <c r="O23" s="78">
        <v>6.4</v>
      </c>
      <c r="P23" s="78">
        <v>-0.5</v>
      </c>
      <c r="Q23" s="78">
        <v>4.2</v>
      </c>
      <c r="R23" s="78">
        <v>3.7</v>
      </c>
      <c r="S23" s="79">
        <v>3.3</v>
      </c>
      <c r="T23" s="1"/>
      <c r="U23" s="75"/>
    </row>
    <row r="24" spans="1:24" ht="12.9" customHeight="1" x14ac:dyDescent="0.3">
      <c r="A24" s="80" t="str">
        <f>VLOOKUP("&lt;ZeilenTitel_22&gt;",Uebersetzungen!$B$3:$F$65,Uebersetzungen!$B$2+1,FALSE)</f>
        <v>Q1 2023</v>
      </c>
      <c r="B24" s="81">
        <v>3.9</v>
      </c>
      <c r="C24" s="82">
        <v>4</v>
      </c>
      <c r="D24" s="83">
        <v>3.3</v>
      </c>
      <c r="E24" s="83">
        <v>5.7</v>
      </c>
      <c r="F24" s="83">
        <v>2.9</v>
      </c>
      <c r="G24" s="84">
        <v>4.8</v>
      </c>
      <c r="H24" s="81">
        <v>4.0999999999999996</v>
      </c>
      <c r="I24" s="83">
        <v>2.5</v>
      </c>
      <c r="J24" s="83">
        <v>4.4000000000000004</v>
      </c>
      <c r="K24" s="83">
        <v>6.9</v>
      </c>
      <c r="L24" s="83">
        <v>3.9</v>
      </c>
      <c r="M24" s="84">
        <v>4.7</v>
      </c>
      <c r="N24" s="81">
        <v>3.8</v>
      </c>
      <c r="O24" s="83">
        <v>5.2</v>
      </c>
      <c r="P24" s="83">
        <v>2.5</v>
      </c>
      <c r="Q24" s="83">
        <v>4.8</v>
      </c>
      <c r="R24" s="83">
        <v>1.7</v>
      </c>
      <c r="S24" s="84">
        <v>5.2</v>
      </c>
      <c r="T24" s="1"/>
      <c r="U24" s="75"/>
    </row>
    <row r="25" spans="1:24" ht="16.5" customHeight="1" x14ac:dyDescent="0.3">
      <c r="A25" s="9" t="str">
        <f>VLOOKUP("&lt;Legende_1&gt;",Uebersetzungen!$B$3:$F$54,Uebersetzungen!B$2+1,FALSE)</f>
        <v>Legende: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1"/>
      <c r="U25" s="2"/>
      <c r="V25" s="2"/>
      <c r="W25" s="2"/>
      <c r="X25" s="2"/>
    </row>
    <row r="26" spans="1:24" ht="12.9" customHeight="1" x14ac:dyDescent="0.3">
      <c r="A26" s="95" t="str">
        <f>VLOOKUP("&lt;Legende_2&gt;",Uebersetzungen!$B$3:$F$54,Uebersetzungen!B$2+1,FALSE)</f>
        <v>Total - Wohneigentum (EFH und EGW)</v>
      </c>
      <c r="B26" s="95"/>
      <c r="C26" s="95"/>
      <c r="D26" s="95"/>
      <c r="E26" s="57"/>
      <c r="F26" s="62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1"/>
      <c r="U26" s="2"/>
      <c r="V26" s="2"/>
      <c r="W26" s="2"/>
      <c r="X26" s="2"/>
    </row>
    <row r="27" spans="1:24" ht="12.9" customHeight="1" x14ac:dyDescent="0.3">
      <c r="A27" s="95" t="str">
        <f>VLOOKUP("&lt;Legende_3&gt;",Uebersetzungen!$B$3:$F$54,Uebersetzungen!B$2+1,FALSE)</f>
        <v>EFH - Einfamilienhäuser</v>
      </c>
      <c r="B27" s="95"/>
      <c r="C27" s="95"/>
      <c r="D27" s="95"/>
      <c r="E27" s="57"/>
      <c r="F27" s="62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1"/>
      <c r="U27" s="2"/>
      <c r="V27" s="2"/>
      <c r="W27" s="2"/>
      <c r="X27" s="2"/>
    </row>
    <row r="28" spans="1:24" ht="12.9" customHeight="1" x14ac:dyDescent="0.3">
      <c r="A28" s="95" t="str">
        <f>VLOOKUP("&lt;Legende_4&gt;",Uebersetzungen!$B$3:$F$54,Uebersetzungen!B$2+1,FALSE)</f>
        <v xml:space="preserve">EGW - Eigentumswohnungen </v>
      </c>
      <c r="B28" s="95"/>
      <c r="C28" s="95"/>
      <c r="D28" s="95"/>
      <c r="E28" s="57"/>
      <c r="F28" s="62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1"/>
      <c r="U28" s="2"/>
      <c r="V28" s="2"/>
      <c r="W28" s="2"/>
      <c r="X28" s="2"/>
    </row>
    <row r="29" spans="1:24" ht="12.9" customHeight="1" x14ac:dyDescent="0.3">
      <c r="A29" s="95" t="str">
        <f>VLOOKUP("&lt;Legende_5&gt;",Uebersetzungen!$B$3:$F$54,Uebersetzungen!B$2+1,FALSE)</f>
        <v>GemeindeTyp 1 - Städtische Gemeinde einer grossen Agglomeration</v>
      </c>
      <c r="B29" s="95"/>
      <c r="C29" s="95"/>
      <c r="D29" s="95"/>
      <c r="E29" s="57"/>
      <c r="F29" s="62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1"/>
      <c r="U29" s="2"/>
      <c r="V29" s="2"/>
      <c r="W29" s="2"/>
      <c r="X29" s="2"/>
    </row>
    <row r="30" spans="1:24" ht="12.9" customHeight="1" x14ac:dyDescent="0.3">
      <c r="A30" s="95" t="str">
        <f>VLOOKUP("&lt;Legende_6&gt;",Uebersetzungen!$B$3:$F$54,Uebersetzungen!B$2+1,FALSE)</f>
        <v>GemeindeTyp 2 - Städtische Gemeinde einer mittelgrossen Agglomeration</v>
      </c>
      <c r="B30" s="95"/>
      <c r="C30" s="95"/>
      <c r="D30" s="95"/>
      <c r="E30" s="57"/>
      <c r="F30" s="62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1"/>
      <c r="U30" s="2"/>
      <c r="V30" s="2"/>
      <c r="W30" s="2"/>
      <c r="X30" s="2"/>
    </row>
    <row r="31" spans="1:24" ht="12.9" customHeight="1" x14ac:dyDescent="0.3">
      <c r="A31" s="95" t="str">
        <f>VLOOKUP("&lt;Legende_7&gt;",Uebersetzungen!$B$3:$F$54,Uebersetzungen!B$2+1,FALSE)</f>
        <v>GemeindeTyp 3 - Städtische Gemeinde einer kleinen oder ausserhalb einer Agglomeration</v>
      </c>
      <c r="B31" s="95"/>
      <c r="C31" s="95"/>
      <c r="D31" s="95"/>
      <c r="E31" s="101"/>
      <c r="F31" s="62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1"/>
      <c r="U31" s="2"/>
      <c r="V31" s="2"/>
      <c r="W31" s="2"/>
      <c r="X31" s="2"/>
    </row>
    <row r="32" spans="1:24" ht="12.9" customHeight="1" x14ac:dyDescent="0.3">
      <c r="A32" s="95" t="str">
        <f>VLOOKUP("&lt;Legende_8&gt;",Uebersetzungen!$B$3:$F$54,Uebersetzungen!B$2+1,FALSE)</f>
        <v xml:space="preserve">GemeindeTyp 4 - Intermediäre Gemeinde </v>
      </c>
      <c r="B32" s="95"/>
      <c r="C32" s="95"/>
      <c r="D32" s="95"/>
      <c r="E32" s="57"/>
      <c r="F32" s="62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1"/>
      <c r="U32" s="2"/>
      <c r="V32" s="2"/>
      <c r="W32" s="2"/>
      <c r="X32" s="2"/>
    </row>
    <row r="33" spans="1:24" ht="12.9" customHeight="1" x14ac:dyDescent="0.3">
      <c r="A33" s="95" t="str">
        <f>VLOOKUP("&lt;Legende_9&gt;",Uebersetzungen!$B$3:$F$54,Uebersetzungen!B$2+1,FALSE)</f>
        <v>GemeindeTyp 5 - Ländliche Gemeinde</v>
      </c>
      <c r="B33" s="95"/>
      <c r="C33" s="95"/>
      <c r="D33" s="95"/>
      <c r="E33" s="57"/>
      <c r="F33" s="62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1"/>
      <c r="U33" s="2"/>
      <c r="V33" s="2"/>
      <c r="W33" s="2"/>
      <c r="X33" s="2"/>
    </row>
    <row r="34" spans="1:24" ht="12.9" customHeight="1" x14ac:dyDescent="0.3">
      <c r="A34" s="95"/>
      <c r="B34" s="95"/>
      <c r="C34" s="95"/>
      <c r="D34" s="95"/>
      <c r="E34" s="57"/>
      <c r="F34" s="6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1"/>
      <c r="U34" s="2"/>
      <c r="V34" s="2"/>
      <c r="W34" s="2"/>
      <c r="X34" s="2"/>
    </row>
    <row r="35" spans="1:24" ht="12.9" customHeight="1" x14ac:dyDescent="0.3">
      <c r="A35" s="94" t="str">
        <f>VLOOKUP("&lt;Quelle&gt;",Uebersetzungen!$B$3:$F$54,Uebersetzungen!B$2+1,FALSE)</f>
        <v>Quelle: BFS - Schweizerischer Wohnimmobilienpreisindex, IMPI</v>
      </c>
      <c r="B35" s="94"/>
      <c r="C35" s="94"/>
      <c r="D35" s="94"/>
      <c r="E35" s="56"/>
      <c r="F35" s="61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1"/>
      <c r="U35" s="2"/>
      <c r="V35" s="2"/>
      <c r="W35" s="2"/>
      <c r="X35" s="2"/>
    </row>
    <row r="36" spans="1:24" ht="12.9" customHeight="1" x14ac:dyDescent="0.3">
      <c r="A36" s="94" t="str">
        <f>VLOOKUP("&lt;CopyRight&gt;",Uebersetzungen!$B$3:$F$54,Uebersetzungen!B$2+1,FALSE)</f>
        <v>© BFS 2023</v>
      </c>
      <c r="B36" s="94"/>
      <c r="C36" s="94"/>
      <c r="D36" s="94"/>
      <c r="E36" s="56"/>
      <c r="F36" s="61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1"/>
      <c r="U36" s="2"/>
      <c r="V36" s="2"/>
      <c r="W36" s="2"/>
      <c r="X36" s="2"/>
    </row>
    <row r="37" spans="1:24" ht="12.9" customHeight="1" x14ac:dyDescent="0.3">
      <c r="A37" s="94" t="str">
        <f>VLOOKUP("&lt;Auskunft&gt;",Uebersetzungen!$B$3:$F$54,Uebersetzungen!B$2+1,FALSE)</f>
        <v>Auskunft: Bundesamt für Statistik (BFS), IMPI@bfs.admin.ch, Tel. +41 58 463 60 69</v>
      </c>
      <c r="B37" s="94"/>
      <c r="C37" s="94"/>
      <c r="D37" s="94"/>
      <c r="E37" s="102"/>
      <c r="F37" s="61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1"/>
      <c r="U37" s="2"/>
      <c r="V37" s="2"/>
      <c r="W37" s="2"/>
      <c r="X37" s="2"/>
    </row>
    <row r="38" spans="1:2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2"/>
      <c r="V38" s="2"/>
      <c r="W38" s="2"/>
      <c r="X38" s="2"/>
    </row>
    <row r="39" spans="1:2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"/>
      <c r="V39" s="2"/>
      <c r="W39" s="2"/>
      <c r="X39" s="2"/>
    </row>
    <row r="40" spans="1:2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2"/>
      <c r="V40" s="2"/>
      <c r="W40" s="2"/>
      <c r="X40" s="2"/>
    </row>
    <row r="41" spans="1:2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2"/>
      <c r="V41" s="2"/>
      <c r="W41" s="2"/>
      <c r="X41" s="2"/>
    </row>
    <row r="42" spans="1:2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"/>
      <c r="V42" s="2"/>
      <c r="W42" s="2"/>
      <c r="X42" s="2"/>
    </row>
    <row r="43" spans="1:24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"/>
      <c r="V43" s="2"/>
      <c r="W43" s="2"/>
      <c r="X43" s="2"/>
    </row>
    <row r="44" spans="1:2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</row>
    <row r="45" spans="1:2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"/>
      <c r="V45" s="2"/>
      <c r="W45" s="2"/>
      <c r="X45" s="2"/>
    </row>
    <row r="46" spans="1:2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"/>
      <c r="V46" s="2"/>
      <c r="W46" s="2"/>
      <c r="X46" s="2"/>
    </row>
    <row r="47" spans="1:2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"/>
      <c r="V47" s="2"/>
      <c r="W47" s="2"/>
      <c r="X47" s="2"/>
    </row>
    <row r="48" spans="1:2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"/>
      <c r="V48" s="2"/>
      <c r="W48" s="2"/>
      <c r="X48" s="2"/>
    </row>
    <row r="49" spans="1:2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  <c r="V49" s="2"/>
      <c r="W49" s="2"/>
      <c r="X49" s="2"/>
    </row>
    <row r="50" spans="1:2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  <c r="V50" s="2"/>
      <c r="W50" s="2"/>
      <c r="X50" s="2"/>
    </row>
    <row r="51" spans="1:2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2"/>
      <c r="W51" s="2"/>
      <c r="X51" s="2"/>
    </row>
    <row r="52" spans="1:24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"/>
      <c r="V52" s="2"/>
      <c r="W52" s="2"/>
      <c r="X52" s="2"/>
    </row>
  </sheetData>
  <sheetProtection algorithmName="SHA-512" hashValue="LXKqfc5Wcm5T3+az5H+eFiYh0ViNlidFl2iwZmbBpqlHzpOAKfOSswPkjhbRxkcq5MKzHQhSBM6zNmsz1CuTbQ==" saltValue="VpHTkpVsFNnte/dKU9amLA==" spinCount="100000" sheet="1" objects="1" scenarios="1"/>
  <mergeCells count="18">
    <mergeCell ref="A37:E37"/>
    <mergeCell ref="H10:M10"/>
    <mergeCell ref="N10:S10"/>
    <mergeCell ref="A1:B1"/>
    <mergeCell ref="A35:D35"/>
    <mergeCell ref="A36:D36"/>
    <mergeCell ref="A34:D34"/>
    <mergeCell ref="A26:D26"/>
    <mergeCell ref="A27:D27"/>
    <mergeCell ref="A28:D28"/>
    <mergeCell ref="A29:D29"/>
    <mergeCell ref="A7:G7"/>
    <mergeCell ref="A8:D8"/>
    <mergeCell ref="B10:G10"/>
    <mergeCell ref="A30:D30"/>
    <mergeCell ref="A32:D32"/>
    <mergeCell ref="A33:D33"/>
    <mergeCell ref="A31:E31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0</xdr:col>
                    <xdr:colOff>806450</xdr:colOff>
                    <xdr:row>0</xdr:row>
                    <xdr:rowOff>146050</xdr:rowOff>
                  </from>
                  <to>
                    <xdr:col>1</xdr:col>
                    <xdr:colOff>361950</xdr:colOff>
                    <xdr:row>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0</xdr:col>
                    <xdr:colOff>806450</xdr:colOff>
                    <xdr:row>1</xdr:row>
                    <xdr:rowOff>139700</xdr:rowOff>
                  </from>
                  <to>
                    <xdr:col>1</xdr:col>
                    <xdr:colOff>361950</xdr:colOff>
                    <xdr:row>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0</xdr:col>
                    <xdr:colOff>806450</xdr:colOff>
                    <xdr:row>2</xdr:row>
                    <xdr:rowOff>120650</xdr:rowOff>
                  </from>
                  <to>
                    <xdr:col>1</xdr:col>
                    <xdr:colOff>361950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Option Button 4">
              <controlPr defaultSize="0" autoFill="0" autoLine="0" autoPict="0">
                <anchor moveWithCells="1">
                  <from>
                    <xdr:col>0</xdr:col>
                    <xdr:colOff>806450</xdr:colOff>
                    <xdr:row>3</xdr:row>
                    <xdr:rowOff>114300</xdr:rowOff>
                  </from>
                  <to>
                    <xdr:col>1</xdr:col>
                    <xdr:colOff>361950</xdr:colOff>
                    <xdr:row>4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I86"/>
  <sheetViews>
    <sheetView topLeftCell="A7" workbookViewId="0">
      <selection activeCell="M43" sqref="M43"/>
    </sheetView>
  </sheetViews>
  <sheetFormatPr baseColWidth="10" defaultColWidth="11" defaultRowHeight="12.5" x14ac:dyDescent="0.3"/>
  <cols>
    <col min="1" max="1" width="15.58203125" style="3" customWidth="1"/>
    <col min="2" max="2" width="33.9140625" style="3" hidden="1" customWidth="1"/>
    <col min="3" max="6" width="25.58203125" style="3" customWidth="1"/>
    <col min="7" max="16384" width="11" style="3"/>
  </cols>
  <sheetData>
    <row r="1" spans="1:7" ht="13" x14ac:dyDescent="0.3">
      <c r="A1" s="26" t="s">
        <v>46</v>
      </c>
      <c r="B1" s="28" t="s">
        <v>45</v>
      </c>
      <c r="C1" s="27" t="s">
        <v>9</v>
      </c>
      <c r="D1" s="37" t="s">
        <v>10</v>
      </c>
      <c r="E1" s="46" t="s">
        <v>18</v>
      </c>
      <c r="F1" s="36" t="s">
        <v>26</v>
      </c>
      <c r="G1" s="12"/>
    </row>
    <row r="2" spans="1:7" ht="39" hidden="1" customHeight="1" x14ac:dyDescent="0.3">
      <c r="A2" s="13" t="s">
        <v>99</v>
      </c>
      <c r="B2" s="55">
        <v>1</v>
      </c>
      <c r="C2" s="14"/>
      <c r="D2" s="29"/>
      <c r="E2" s="14"/>
      <c r="F2" s="38"/>
      <c r="G2" s="12"/>
    </row>
    <row r="3" spans="1:7" ht="54" x14ac:dyDescent="0.3">
      <c r="A3" s="13" t="s">
        <v>90</v>
      </c>
      <c r="B3" s="3" t="s">
        <v>144</v>
      </c>
      <c r="C3" s="18" t="s">
        <v>230</v>
      </c>
      <c r="D3" s="32" t="s">
        <v>231</v>
      </c>
      <c r="E3" s="18" t="s">
        <v>233</v>
      </c>
      <c r="F3" s="43" t="s">
        <v>232</v>
      </c>
      <c r="G3" s="12"/>
    </row>
    <row r="4" spans="1:7" ht="25" x14ac:dyDescent="0.3">
      <c r="A4" s="13"/>
      <c r="B4" s="3" t="s">
        <v>145</v>
      </c>
      <c r="C4" s="15" t="s">
        <v>36</v>
      </c>
      <c r="D4" s="34" t="s">
        <v>37</v>
      </c>
      <c r="E4" s="15" t="s">
        <v>38</v>
      </c>
      <c r="F4" s="42" t="s">
        <v>39</v>
      </c>
      <c r="G4" s="12"/>
    </row>
    <row r="5" spans="1:7" ht="13" x14ac:dyDescent="0.3">
      <c r="A5" s="13"/>
      <c r="B5" s="3" t="s">
        <v>146</v>
      </c>
      <c r="C5" s="15" t="s">
        <v>148</v>
      </c>
      <c r="D5" s="34" t="s">
        <v>149</v>
      </c>
      <c r="E5" s="15" t="s">
        <v>150</v>
      </c>
      <c r="F5" s="42" t="s">
        <v>151</v>
      </c>
      <c r="G5" s="12"/>
    </row>
    <row r="6" spans="1:7" ht="13" x14ac:dyDescent="0.3">
      <c r="A6" s="13"/>
      <c r="B6" s="3" t="s">
        <v>147</v>
      </c>
      <c r="C6" s="15" t="s">
        <v>152</v>
      </c>
      <c r="D6" s="34" t="s">
        <v>153</v>
      </c>
      <c r="E6" s="15" t="s">
        <v>154</v>
      </c>
      <c r="F6" s="42" t="s">
        <v>155</v>
      </c>
      <c r="G6" s="12"/>
    </row>
    <row r="7" spans="1:7" ht="13" x14ac:dyDescent="0.3">
      <c r="A7" s="13"/>
      <c r="B7" s="3" t="s">
        <v>221</v>
      </c>
      <c r="C7" s="15" t="s">
        <v>156</v>
      </c>
      <c r="D7" s="34" t="s">
        <v>157</v>
      </c>
      <c r="E7" s="15" t="s">
        <v>158</v>
      </c>
      <c r="F7" s="42" t="s">
        <v>159</v>
      </c>
      <c r="G7" s="12"/>
    </row>
    <row r="8" spans="1:7" ht="27" x14ac:dyDescent="0.3">
      <c r="A8" s="13"/>
      <c r="B8" s="3" t="s">
        <v>160</v>
      </c>
      <c r="C8" s="47" t="s">
        <v>100</v>
      </c>
      <c r="D8" s="48" t="s">
        <v>101</v>
      </c>
      <c r="E8" s="47" t="s">
        <v>102</v>
      </c>
      <c r="F8" s="49" t="s">
        <v>103</v>
      </c>
      <c r="G8" s="12"/>
    </row>
    <row r="9" spans="1:7" ht="14.5" x14ac:dyDescent="0.3">
      <c r="A9" s="13"/>
      <c r="B9" s="3" t="s">
        <v>161</v>
      </c>
      <c r="C9" s="17" t="s">
        <v>173</v>
      </c>
      <c r="D9" s="86" t="s">
        <v>174</v>
      </c>
      <c r="E9" s="17" t="s">
        <v>175</v>
      </c>
      <c r="F9" s="17" t="s">
        <v>173</v>
      </c>
      <c r="G9" s="12"/>
    </row>
    <row r="10" spans="1:7" ht="14.5" x14ac:dyDescent="0.3">
      <c r="A10" s="13"/>
      <c r="B10" s="3" t="s">
        <v>162</v>
      </c>
      <c r="C10" s="17" t="s">
        <v>176</v>
      </c>
      <c r="D10" s="33" t="s">
        <v>177</v>
      </c>
      <c r="E10" s="17" t="s">
        <v>178</v>
      </c>
      <c r="F10" s="17" t="s">
        <v>176</v>
      </c>
      <c r="G10" s="12"/>
    </row>
    <row r="11" spans="1:7" ht="14.5" x14ac:dyDescent="0.3">
      <c r="A11" s="13"/>
      <c r="B11" s="3" t="s">
        <v>163</v>
      </c>
      <c r="C11" s="17" t="s">
        <v>179</v>
      </c>
      <c r="D11" s="33" t="s">
        <v>180</v>
      </c>
      <c r="E11" s="17" t="s">
        <v>181</v>
      </c>
      <c r="F11" s="17" t="s">
        <v>179</v>
      </c>
      <c r="G11" s="12"/>
    </row>
    <row r="12" spans="1:7" ht="14.5" x14ac:dyDescent="0.3">
      <c r="A12" s="13"/>
      <c r="B12" s="3" t="s">
        <v>164</v>
      </c>
      <c r="C12" s="87" t="s">
        <v>182</v>
      </c>
      <c r="D12" s="33" t="s">
        <v>183</v>
      </c>
      <c r="E12" s="17" t="s">
        <v>184</v>
      </c>
      <c r="F12" s="87" t="s">
        <v>182</v>
      </c>
      <c r="G12" s="12"/>
    </row>
    <row r="13" spans="1:7" ht="14.5" x14ac:dyDescent="0.3">
      <c r="A13" s="13"/>
      <c r="B13" s="3" t="s">
        <v>165</v>
      </c>
      <c r="C13" s="17" t="s">
        <v>185</v>
      </c>
      <c r="D13" s="86" t="s">
        <v>186</v>
      </c>
      <c r="E13" s="17" t="s">
        <v>187</v>
      </c>
      <c r="F13" s="39" t="s">
        <v>185</v>
      </c>
      <c r="G13" s="12"/>
    </row>
    <row r="14" spans="1:7" ht="14.5" x14ac:dyDescent="0.3">
      <c r="A14" s="13"/>
      <c r="B14" s="3" t="s">
        <v>166</v>
      </c>
      <c r="C14" s="17" t="s">
        <v>188</v>
      </c>
      <c r="D14" s="33" t="s">
        <v>189</v>
      </c>
      <c r="E14" s="17" t="s">
        <v>190</v>
      </c>
      <c r="F14" s="39" t="s">
        <v>188</v>
      </c>
      <c r="G14" s="12"/>
    </row>
    <row r="15" spans="1:7" ht="14.5" x14ac:dyDescent="0.3">
      <c r="A15" s="13"/>
      <c r="B15" s="3" t="s">
        <v>167</v>
      </c>
      <c r="C15" s="17" t="s">
        <v>191</v>
      </c>
      <c r="D15" s="33" t="s">
        <v>192</v>
      </c>
      <c r="E15" s="17" t="s">
        <v>193</v>
      </c>
      <c r="F15" s="39" t="s">
        <v>191</v>
      </c>
      <c r="G15" s="12"/>
    </row>
    <row r="16" spans="1:7" ht="14.5" x14ac:dyDescent="0.3">
      <c r="A16" s="13"/>
      <c r="B16" s="3" t="s">
        <v>168</v>
      </c>
      <c r="C16" s="17" t="s">
        <v>194</v>
      </c>
      <c r="D16" s="33" t="s">
        <v>195</v>
      </c>
      <c r="E16" s="17" t="s">
        <v>196</v>
      </c>
      <c r="F16" s="39" t="s">
        <v>194</v>
      </c>
      <c r="G16" s="12"/>
    </row>
    <row r="17" spans="1:7" ht="13" x14ac:dyDescent="0.3">
      <c r="A17" s="13"/>
      <c r="B17" s="3" t="s">
        <v>169</v>
      </c>
      <c r="C17" s="17" t="s">
        <v>108</v>
      </c>
      <c r="D17" s="33" t="s">
        <v>120</v>
      </c>
      <c r="E17" s="17" t="s">
        <v>132</v>
      </c>
      <c r="F17" s="39" t="s">
        <v>108</v>
      </c>
      <c r="G17" s="12"/>
    </row>
    <row r="18" spans="1:7" ht="13" x14ac:dyDescent="0.3">
      <c r="A18" s="13"/>
      <c r="B18" s="3" t="s">
        <v>170</v>
      </c>
      <c r="C18" s="17" t="s">
        <v>109</v>
      </c>
      <c r="D18" s="33" t="s">
        <v>121</v>
      </c>
      <c r="E18" s="17" t="s">
        <v>133</v>
      </c>
      <c r="F18" s="39" t="s">
        <v>109</v>
      </c>
      <c r="G18" s="12"/>
    </row>
    <row r="19" spans="1:7" ht="13" x14ac:dyDescent="0.3">
      <c r="A19" s="13"/>
      <c r="B19" s="3" t="s">
        <v>171</v>
      </c>
      <c r="C19" s="47" t="s">
        <v>110</v>
      </c>
      <c r="D19" s="48" t="s">
        <v>122</v>
      </c>
      <c r="E19" s="47" t="s">
        <v>134</v>
      </c>
      <c r="F19" s="49" t="s">
        <v>110</v>
      </c>
      <c r="G19" s="12"/>
    </row>
    <row r="20" spans="1:7" ht="13" x14ac:dyDescent="0.3">
      <c r="A20" s="13"/>
      <c r="B20" s="3" t="s">
        <v>172</v>
      </c>
      <c r="C20" s="47" t="s">
        <v>111</v>
      </c>
      <c r="D20" s="48" t="s">
        <v>123</v>
      </c>
      <c r="E20" s="47" t="s">
        <v>135</v>
      </c>
      <c r="F20" s="49" t="s">
        <v>111</v>
      </c>
      <c r="G20" s="12"/>
    </row>
    <row r="21" spans="1:7" ht="13" x14ac:dyDescent="0.3">
      <c r="A21" s="13"/>
      <c r="B21" s="3" t="s">
        <v>197</v>
      </c>
      <c r="C21" s="47" t="s">
        <v>112</v>
      </c>
      <c r="D21" s="48" t="s">
        <v>124</v>
      </c>
      <c r="E21" s="47" t="s">
        <v>136</v>
      </c>
      <c r="F21" s="49" t="s">
        <v>112</v>
      </c>
      <c r="G21" s="12"/>
    </row>
    <row r="22" spans="1:7" ht="13" x14ac:dyDescent="0.3">
      <c r="A22" s="13"/>
      <c r="B22" s="3" t="s">
        <v>198</v>
      </c>
      <c r="C22" s="47" t="s">
        <v>113</v>
      </c>
      <c r="D22" s="48" t="s">
        <v>125</v>
      </c>
      <c r="E22" s="47" t="s">
        <v>137</v>
      </c>
      <c r="F22" s="49" t="s">
        <v>113</v>
      </c>
      <c r="G22" s="12"/>
    </row>
    <row r="23" spans="1:7" ht="13" x14ac:dyDescent="0.3">
      <c r="A23" s="13"/>
      <c r="B23" s="3" t="s">
        <v>199</v>
      </c>
      <c r="C23" s="47" t="s">
        <v>114</v>
      </c>
      <c r="D23" s="48" t="s">
        <v>126</v>
      </c>
      <c r="E23" s="47" t="s">
        <v>138</v>
      </c>
      <c r="F23" s="49" t="s">
        <v>114</v>
      </c>
      <c r="G23" s="12"/>
    </row>
    <row r="24" spans="1:7" ht="13" x14ac:dyDescent="0.3">
      <c r="A24" s="13"/>
      <c r="B24" s="3" t="s">
        <v>200</v>
      </c>
      <c r="C24" s="47" t="s">
        <v>115</v>
      </c>
      <c r="D24" s="48" t="s">
        <v>127</v>
      </c>
      <c r="E24" s="47" t="s">
        <v>139</v>
      </c>
      <c r="F24" s="49" t="s">
        <v>115</v>
      </c>
      <c r="G24" s="12"/>
    </row>
    <row r="25" spans="1:7" ht="13" x14ac:dyDescent="0.3">
      <c r="A25" s="13"/>
      <c r="B25" s="3" t="s">
        <v>201</v>
      </c>
      <c r="C25" s="47" t="s">
        <v>116</v>
      </c>
      <c r="D25" s="48" t="s">
        <v>128</v>
      </c>
      <c r="E25" s="47" t="s">
        <v>140</v>
      </c>
      <c r="F25" s="49" t="s">
        <v>116</v>
      </c>
      <c r="G25" s="12"/>
    </row>
    <row r="26" spans="1:7" ht="13" x14ac:dyDescent="0.3">
      <c r="A26" s="13"/>
      <c r="B26" s="3" t="s">
        <v>202</v>
      </c>
      <c r="C26" s="47" t="s">
        <v>117</v>
      </c>
      <c r="D26" s="48" t="s">
        <v>129</v>
      </c>
      <c r="E26" s="47" t="s">
        <v>141</v>
      </c>
      <c r="F26" s="49" t="s">
        <v>117</v>
      </c>
      <c r="G26" s="12"/>
    </row>
    <row r="27" spans="1:7" ht="13" x14ac:dyDescent="0.3">
      <c r="A27" s="13"/>
      <c r="B27" s="3" t="s">
        <v>203</v>
      </c>
      <c r="C27" s="47" t="s">
        <v>118</v>
      </c>
      <c r="D27" s="48" t="s">
        <v>130</v>
      </c>
      <c r="E27" s="47" t="s">
        <v>142</v>
      </c>
      <c r="F27" s="49" t="s">
        <v>118</v>
      </c>
      <c r="G27" s="12"/>
    </row>
    <row r="28" spans="1:7" ht="13" x14ac:dyDescent="0.3">
      <c r="A28" s="13"/>
      <c r="B28" s="3" t="s">
        <v>204</v>
      </c>
      <c r="C28" s="47" t="s">
        <v>119</v>
      </c>
      <c r="D28" s="48" t="s">
        <v>131</v>
      </c>
      <c r="E28" s="47" t="s">
        <v>143</v>
      </c>
      <c r="F28" s="49" t="s">
        <v>119</v>
      </c>
      <c r="G28" s="12"/>
    </row>
    <row r="29" spans="1:7" ht="13" x14ac:dyDescent="0.3">
      <c r="A29" s="13"/>
      <c r="B29" s="3" t="s">
        <v>205</v>
      </c>
      <c r="C29" s="47" t="s">
        <v>209</v>
      </c>
      <c r="D29" s="48" t="s">
        <v>213</v>
      </c>
      <c r="E29" s="47" t="s">
        <v>217</v>
      </c>
      <c r="F29" s="49" t="s">
        <v>209</v>
      </c>
      <c r="G29" s="12"/>
    </row>
    <row r="30" spans="1:7" ht="13" x14ac:dyDescent="0.3">
      <c r="A30" s="13"/>
      <c r="B30" s="3" t="s">
        <v>206</v>
      </c>
      <c r="C30" s="47" t="s">
        <v>210</v>
      </c>
      <c r="D30" s="48" t="s">
        <v>214</v>
      </c>
      <c r="E30" s="47" t="s">
        <v>218</v>
      </c>
      <c r="F30" s="49" t="s">
        <v>210</v>
      </c>
      <c r="G30" s="12"/>
    </row>
    <row r="31" spans="1:7" ht="13" x14ac:dyDescent="0.3">
      <c r="A31" s="13"/>
      <c r="B31" s="3" t="s">
        <v>207</v>
      </c>
      <c r="C31" s="47" t="s">
        <v>211</v>
      </c>
      <c r="D31" s="48" t="s">
        <v>215</v>
      </c>
      <c r="E31" s="47" t="s">
        <v>219</v>
      </c>
      <c r="F31" s="49" t="s">
        <v>211</v>
      </c>
      <c r="G31" s="12"/>
    </row>
    <row r="32" spans="1:7" ht="13" x14ac:dyDescent="0.3">
      <c r="A32" s="13"/>
      <c r="B32" s="3" t="s">
        <v>208</v>
      </c>
      <c r="C32" s="47" t="s">
        <v>212</v>
      </c>
      <c r="D32" s="48" t="s">
        <v>216</v>
      </c>
      <c r="E32" s="47" t="s">
        <v>220</v>
      </c>
      <c r="F32" s="49" t="s">
        <v>212</v>
      </c>
      <c r="G32" s="12"/>
    </row>
    <row r="33" spans="1:9" x14ac:dyDescent="0.3">
      <c r="A33" s="12"/>
      <c r="B33" s="12"/>
      <c r="C33" s="19"/>
      <c r="D33" s="29"/>
      <c r="E33" s="14"/>
      <c r="F33" s="41"/>
      <c r="G33" s="12"/>
    </row>
    <row r="34" spans="1:9" ht="13" x14ac:dyDescent="0.3">
      <c r="A34" s="13" t="s">
        <v>91</v>
      </c>
      <c r="B34" s="3" t="s">
        <v>222</v>
      </c>
      <c r="C34" s="17" t="s">
        <v>8</v>
      </c>
      <c r="D34" s="31" t="s">
        <v>8</v>
      </c>
      <c r="E34" s="16" t="s">
        <v>19</v>
      </c>
      <c r="F34" s="40" t="s">
        <v>0</v>
      </c>
      <c r="G34" s="12"/>
    </row>
    <row r="35" spans="1:9" x14ac:dyDescent="0.3">
      <c r="A35" s="12"/>
      <c r="B35" s="3" t="s">
        <v>223</v>
      </c>
      <c r="C35" s="17" t="s">
        <v>1</v>
      </c>
      <c r="D35" s="31" t="s">
        <v>11</v>
      </c>
      <c r="E35" s="16" t="s">
        <v>25</v>
      </c>
      <c r="F35" s="40" t="s">
        <v>27</v>
      </c>
      <c r="G35" s="12"/>
    </row>
    <row r="36" spans="1:9" x14ac:dyDescent="0.3">
      <c r="A36" s="12"/>
      <c r="B36" s="3" t="s">
        <v>224</v>
      </c>
      <c r="C36" s="17" t="s">
        <v>7</v>
      </c>
      <c r="D36" s="30" t="s">
        <v>34</v>
      </c>
      <c r="E36" s="16" t="s">
        <v>12</v>
      </c>
      <c r="F36" s="40" t="s">
        <v>28</v>
      </c>
      <c r="G36" s="12"/>
    </row>
    <row r="37" spans="1:9" x14ac:dyDescent="0.3">
      <c r="A37" s="12"/>
      <c r="B37" s="3" t="s">
        <v>225</v>
      </c>
      <c r="C37" s="17" t="s">
        <v>2</v>
      </c>
      <c r="D37" s="31" t="s">
        <v>13</v>
      </c>
      <c r="E37" s="16" t="s">
        <v>20</v>
      </c>
      <c r="F37" s="40" t="s">
        <v>29</v>
      </c>
      <c r="G37" s="12"/>
    </row>
    <row r="38" spans="1:9" x14ac:dyDescent="0.3">
      <c r="A38" s="12"/>
      <c r="B38" s="3" t="s">
        <v>226</v>
      </c>
      <c r="C38" s="17" t="s">
        <v>3</v>
      </c>
      <c r="D38" s="31" t="s">
        <v>14</v>
      </c>
      <c r="E38" s="16" t="s">
        <v>21</v>
      </c>
      <c r="F38" s="40" t="s">
        <v>30</v>
      </c>
      <c r="G38" s="12"/>
    </row>
    <row r="39" spans="1:9" x14ac:dyDescent="0.3">
      <c r="A39" s="12"/>
      <c r="B39" s="3" t="s">
        <v>227</v>
      </c>
      <c r="C39" s="17" t="s">
        <v>4</v>
      </c>
      <c r="D39" s="31" t="s">
        <v>15</v>
      </c>
      <c r="E39" s="16" t="s">
        <v>22</v>
      </c>
      <c r="F39" s="40" t="s">
        <v>31</v>
      </c>
      <c r="G39" s="12"/>
    </row>
    <row r="40" spans="1:9" x14ac:dyDescent="0.3">
      <c r="A40" s="12"/>
      <c r="B40" s="3" t="s">
        <v>228</v>
      </c>
      <c r="C40" s="17" t="s">
        <v>5</v>
      </c>
      <c r="D40" s="31" t="s">
        <v>16</v>
      </c>
      <c r="E40" s="16" t="s">
        <v>23</v>
      </c>
      <c r="F40" s="40" t="s">
        <v>32</v>
      </c>
      <c r="G40" s="12"/>
    </row>
    <row r="41" spans="1:9" x14ac:dyDescent="0.3">
      <c r="A41" s="12"/>
      <c r="B41" s="3" t="s">
        <v>229</v>
      </c>
      <c r="C41" s="17" t="s">
        <v>6</v>
      </c>
      <c r="D41" s="31" t="s">
        <v>17</v>
      </c>
      <c r="E41" s="16" t="s">
        <v>24</v>
      </c>
      <c r="F41" s="40" t="s">
        <v>33</v>
      </c>
      <c r="G41" s="12"/>
    </row>
    <row r="42" spans="1:9" x14ac:dyDescent="0.3">
      <c r="A42" s="12"/>
      <c r="B42" s="12"/>
      <c r="C42" s="19"/>
      <c r="D42" s="29"/>
      <c r="E42" s="14"/>
      <c r="F42" s="41"/>
      <c r="G42" s="12"/>
    </row>
    <row r="43" spans="1:9" x14ac:dyDescent="0.3">
      <c r="A43" s="12"/>
      <c r="B43" s="3" t="s">
        <v>78</v>
      </c>
      <c r="C43" s="20" t="s">
        <v>35</v>
      </c>
      <c r="D43" s="31" t="s">
        <v>96</v>
      </c>
      <c r="E43" s="16" t="s">
        <v>97</v>
      </c>
      <c r="F43" s="44" t="s">
        <v>98</v>
      </c>
      <c r="G43" s="11"/>
    </row>
    <row r="44" spans="1:9" x14ac:dyDescent="0.3">
      <c r="A44" s="12"/>
      <c r="B44" s="3" t="s">
        <v>79</v>
      </c>
      <c r="C44" s="20" t="s">
        <v>47</v>
      </c>
      <c r="D44" s="31" t="s">
        <v>55</v>
      </c>
      <c r="E44" s="16" t="s">
        <v>63</v>
      </c>
      <c r="F44" s="40" t="s">
        <v>71</v>
      </c>
      <c r="G44" s="11"/>
      <c r="I44" s="4"/>
    </row>
    <row r="45" spans="1:9" x14ac:dyDescent="0.3">
      <c r="A45" s="12"/>
      <c r="B45" s="3" t="s">
        <v>80</v>
      </c>
      <c r="C45" s="20" t="s">
        <v>48</v>
      </c>
      <c r="D45" s="31" t="s">
        <v>56</v>
      </c>
      <c r="E45" s="16" t="s">
        <v>64</v>
      </c>
      <c r="F45" s="40" t="s">
        <v>72</v>
      </c>
      <c r="G45" s="11"/>
      <c r="I45" s="4"/>
    </row>
    <row r="46" spans="1:9" ht="14.25" customHeight="1" x14ac:dyDescent="0.3">
      <c r="A46" s="12"/>
      <c r="B46" s="3" t="s">
        <v>81</v>
      </c>
      <c r="C46" s="20" t="s">
        <v>49</v>
      </c>
      <c r="D46" s="30" t="s">
        <v>57</v>
      </c>
      <c r="E46" s="16" t="s">
        <v>65</v>
      </c>
      <c r="F46" s="40" t="s">
        <v>73</v>
      </c>
      <c r="G46" s="11"/>
      <c r="I46" s="4"/>
    </row>
    <row r="47" spans="1:9" x14ac:dyDescent="0.3">
      <c r="A47" s="12"/>
      <c r="B47" s="3" t="s">
        <v>82</v>
      </c>
      <c r="C47" s="20" t="s">
        <v>50</v>
      </c>
      <c r="D47" s="31" t="s">
        <v>58</v>
      </c>
      <c r="E47" s="16" t="s">
        <v>66</v>
      </c>
      <c r="F47" s="40" t="s">
        <v>74</v>
      </c>
      <c r="G47" s="11"/>
      <c r="I47" s="4"/>
    </row>
    <row r="48" spans="1:9" ht="14.25" customHeight="1" x14ac:dyDescent="0.3">
      <c r="A48" s="12"/>
      <c r="B48" s="3" t="s">
        <v>83</v>
      </c>
      <c r="C48" s="20" t="s">
        <v>51</v>
      </c>
      <c r="D48" s="31" t="s">
        <v>59</v>
      </c>
      <c r="E48" s="16" t="s">
        <v>67</v>
      </c>
      <c r="F48" s="40" t="s">
        <v>234</v>
      </c>
      <c r="G48" s="11"/>
      <c r="I48" s="4"/>
    </row>
    <row r="49" spans="1:9" ht="14.25" customHeight="1" x14ac:dyDescent="0.3">
      <c r="A49" s="12"/>
      <c r="B49" s="3" t="s">
        <v>84</v>
      </c>
      <c r="C49" s="20" t="s">
        <v>52</v>
      </c>
      <c r="D49" s="31" t="s">
        <v>60</v>
      </c>
      <c r="E49" s="16" t="s">
        <v>68</v>
      </c>
      <c r="F49" s="40" t="s">
        <v>75</v>
      </c>
      <c r="G49" s="11"/>
      <c r="I49" s="4"/>
    </row>
    <row r="50" spans="1:9" x14ac:dyDescent="0.3">
      <c r="A50" s="12"/>
      <c r="B50" s="3" t="s">
        <v>85</v>
      </c>
      <c r="C50" s="20" t="s">
        <v>53</v>
      </c>
      <c r="D50" s="31" t="s">
        <v>61</v>
      </c>
      <c r="E50" s="16" t="s">
        <v>69</v>
      </c>
      <c r="F50" s="40" t="s">
        <v>76</v>
      </c>
      <c r="G50" s="11"/>
      <c r="I50" s="4"/>
    </row>
    <row r="51" spans="1:9" x14ac:dyDescent="0.3">
      <c r="A51" s="12"/>
      <c r="B51" s="3" t="s">
        <v>86</v>
      </c>
      <c r="C51" s="20" t="s">
        <v>54</v>
      </c>
      <c r="D51" s="31" t="s">
        <v>62</v>
      </c>
      <c r="E51" s="16" t="s">
        <v>70</v>
      </c>
      <c r="F51" s="40" t="s">
        <v>77</v>
      </c>
      <c r="G51" s="11"/>
      <c r="I51" s="4"/>
    </row>
    <row r="52" spans="1:9" x14ac:dyDescent="0.3">
      <c r="A52" s="12"/>
      <c r="B52" s="3" t="s">
        <v>87</v>
      </c>
      <c r="C52" s="20" t="s">
        <v>43</v>
      </c>
      <c r="D52" s="31" t="s">
        <v>42</v>
      </c>
      <c r="E52" s="16" t="s">
        <v>93</v>
      </c>
      <c r="F52" s="40" t="s">
        <v>41</v>
      </c>
      <c r="G52" s="12"/>
    </row>
    <row r="53" spans="1:9" x14ac:dyDescent="0.3">
      <c r="A53" s="12"/>
      <c r="B53" s="3" t="s">
        <v>88</v>
      </c>
      <c r="C53" s="58" t="s">
        <v>105</v>
      </c>
      <c r="D53" s="59" t="s">
        <v>104</v>
      </c>
      <c r="E53" s="58" t="s">
        <v>106</v>
      </c>
      <c r="F53" s="60" t="s">
        <v>107</v>
      </c>
      <c r="G53" s="12"/>
    </row>
    <row r="54" spans="1:9" x14ac:dyDescent="0.3">
      <c r="A54" s="12"/>
      <c r="B54" s="3" t="s">
        <v>89</v>
      </c>
      <c r="C54" s="20" t="s">
        <v>40</v>
      </c>
      <c r="D54" s="31" t="s">
        <v>95</v>
      </c>
      <c r="E54" s="16" t="s">
        <v>94</v>
      </c>
      <c r="F54" s="40" t="s">
        <v>44</v>
      </c>
      <c r="G54" s="12"/>
    </row>
    <row r="55" spans="1:9" ht="13" thickBot="1" x14ac:dyDescent="0.35">
      <c r="A55" s="12"/>
      <c r="B55" s="12"/>
      <c r="C55" s="21"/>
      <c r="D55" s="35"/>
      <c r="E55" s="21"/>
      <c r="F55" s="45"/>
      <c r="G55" s="12"/>
    </row>
    <row r="67" spans="3:6" x14ac:dyDescent="0.3">
      <c r="C67" s="6"/>
    </row>
    <row r="68" spans="3:6" x14ac:dyDescent="0.3">
      <c r="C68" s="6"/>
    </row>
    <row r="69" spans="3:6" x14ac:dyDescent="0.3">
      <c r="C69" s="6"/>
      <c r="D69" s="5"/>
    </row>
    <row r="70" spans="3:6" x14ac:dyDescent="0.3">
      <c r="C70" s="6"/>
    </row>
    <row r="71" spans="3:6" x14ac:dyDescent="0.3">
      <c r="C71" s="6"/>
    </row>
    <row r="72" spans="3:6" x14ac:dyDescent="0.3">
      <c r="C72" s="6"/>
    </row>
    <row r="73" spans="3:6" x14ac:dyDescent="0.3">
      <c r="C73" s="6"/>
    </row>
    <row r="74" spans="3:6" x14ac:dyDescent="0.3">
      <c r="C74" s="6"/>
    </row>
    <row r="75" spans="3:6" x14ac:dyDescent="0.3">
      <c r="C75" s="7"/>
      <c r="F75" s="5"/>
    </row>
    <row r="76" spans="3:6" x14ac:dyDescent="0.3">
      <c r="C76" s="7"/>
    </row>
    <row r="77" spans="3:6" x14ac:dyDescent="0.3">
      <c r="C77" s="7"/>
    </row>
    <row r="78" spans="3:6" x14ac:dyDescent="0.3">
      <c r="C78" s="7"/>
      <c r="D78" s="5"/>
    </row>
    <row r="79" spans="3:6" x14ac:dyDescent="0.3">
      <c r="C79" s="7"/>
    </row>
    <row r="80" spans="3:6" x14ac:dyDescent="0.3">
      <c r="C80" s="7"/>
    </row>
    <row r="81" spans="3:3" x14ac:dyDescent="0.3">
      <c r="C81" s="7"/>
    </row>
    <row r="82" spans="3:3" x14ac:dyDescent="0.3">
      <c r="C82" s="7"/>
    </row>
    <row r="83" spans="3:3" x14ac:dyDescent="0.3">
      <c r="C83" s="7"/>
    </row>
    <row r="84" spans="3:3" x14ac:dyDescent="0.3">
      <c r="C84" s="10"/>
    </row>
    <row r="85" spans="3:3" x14ac:dyDescent="0.3">
      <c r="C85" s="10"/>
    </row>
    <row r="86" spans="3:3" x14ac:dyDescent="0.3">
      <c r="C86" s="10"/>
    </row>
  </sheetData>
  <sheetProtection algorithmName="SHA-512" hashValue="K6b4X6LLhTyprGMUyoc4cfY9D/52VqGTZ1gkUPYt/toQHYB0GQmpXhcpob9g2fDlnFvsMyMUkRaCQmZG0kj9uA==" saltValue="gXhz8pSQiEOHMdn3leoft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T4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2023-04-28T11:48:50Z</dcterms:modified>
</cp:coreProperties>
</file>