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3\GNP_2023_370_Juni\Excel-Tabellen manuell\"/>
    </mc:Choice>
  </mc:AlternateContent>
  <xr:revisionPtr revIDLastSave="0" documentId="13_ncr:1_{365204A4-F0D7-48E1-BC0C-C45334B3077C}" xr6:coauthVersionLast="47" xr6:coauthVersionMax="47" xr10:uidLastSave="{00000000-0000-0000-0000-000000000000}"/>
  <bookViews>
    <workbookView xWindow="-13944" yWindow="-16308" windowWidth="29016" windowHeight="15816" tabRatio="676" xr2:uid="{00000000-000D-0000-FFFF-FFFF00000000}"/>
  </bookViews>
  <sheets>
    <sheet name="2020-2023"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 i="21" l="1"/>
  <c r="G38" i="21"/>
  <c r="M38" i="21"/>
  <c r="M37" i="21"/>
  <c r="F37" i="21"/>
  <c r="G37" i="21"/>
  <c r="M36" i="21"/>
  <c r="F36" i="21"/>
  <c r="G36" i="21"/>
  <c r="F33" i="21"/>
  <c r="G33" i="21"/>
  <c r="F34" i="21"/>
  <c r="G34" i="21"/>
  <c r="F35" i="21"/>
  <c r="G35" i="21"/>
  <c r="F39" i="21"/>
  <c r="G39" i="21"/>
  <c r="F19" i="21"/>
  <c r="G19" i="21"/>
  <c r="F20" i="21"/>
  <c r="G20" i="21"/>
  <c r="F21" i="21"/>
  <c r="F22" i="21"/>
  <c r="G22" i="21"/>
  <c r="M32" i="21"/>
  <c r="J32" i="21"/>
  <c r="F32" i="21"/>
  <c r="G32" i="21"/>
  <c r="M39"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G21" i="21"/>
  <c r="J12" i="21"/>
  <c r="M12" i="21"/>
  <c r="J11" i="21"/>
  <c r="F11" i="21"/>
  <c r="G11" i="21"/>
  <c r="M17" i="21"/>
  <c r="M18" i="21"/>
  <c r="M19" i="21"/>
  <c r="M20" i="21"/>
  <c r="M16" i="21"/>
  <c r="M15" i="21"/>
  <c r="J15" i="21"/>
  <c r="F15" i="21"/>
  <c r="G15" i="21"/>
  <c r="J14" i="21"/>
  <c r="F14" i="21"/>
  <c r="G14" i="21"/>
  <c r="M14" i="21"/>
  <c r="J13" i="21"/>
  <c r="F13" i="21"/>
  <c r="G13" i="21"/>
  <c r="M13" i="21"/>
  <c r="E12" i="21"/>
  <c r="J7" i="21"/>
  <c r="F7" i="21"/>
  <c r="G7" i="21"/>
  <c r="J8" i="21"/>
  <c r="F8" i="21"/>
  <c r="G8" i="21"/>
  <c r="J9" i="21"/>
  <c r="F9" i="21"/>
  <c r="G9" i="21"/>
  <c r="J10" i="21"/>
  <c r="M10" i="21"/>
  <c r="J6" i="21"/>
  <c r="F6" i="21"/>
  <c r="G6" i="21"/>
  <c r="M8" i="21"/>
  <c r="M11" i="21"/>
  <c r="F12" i="21"/>
  <c r="G12" i="21"/>
  <c r="F10" i="21"/>
  <c r="G10" i="21"/>
  <c r="M6" i="21"/>
  <c r="M7" i="21"/>
  <c r="M9" i="21"/>
</calcChain>
</file>

<file path=xl/sharedStrings.xml><?xml version="1.0" encoding="utf-8"?>
<sst xmlns="http://schemas.openxmlformats.org/spreadsheetml/2006/main" count="3835" uniqueCount="869">
  <si>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</si>
  <si>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</si>
  <si>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</si>
  <si>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</si>
  <si>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</si>
  <si>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</si>
  <si>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</si>
  <si>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</si>
  <si>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</si>
  <si>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</si>
  <si>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</si>
  <si>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</si>
  <si>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</si>
  <si>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</si>
  <si>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</si>
  <si>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</si>
  <si>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</si>
  <si>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</si>
  <si>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</si>
  <si>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</si>
  <si>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</si>
  <si>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</si>
  <si>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</si>
  <si>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</si>
  <si>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</si>
  <si>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</si>
  <si>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</si>
  <si>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</si>
  <si>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</si>
  <si>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</si>
  <si>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</si>
  <si>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</si>
  <si>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</si>
  <si>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</si>
  <si>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</si>
  <si>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</si>
  <si>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</si>
  <si>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</si>
  <si>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</si>
  <si>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</si>
  <si>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</si>
  <si>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</si>
  <si>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</si>
  <si>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</si>
  <si>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</si>
  <si>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</si>
  <si>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</si>
  <si>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</si>
  <si>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</si>
  <si>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</si>
  <si>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</si>
  <si>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</si>
  <si>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</si>
  <si>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</si>
  <si>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</si>
  <si>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</si>
  <si>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</si>
  <si>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</si>
  <si>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</si>
  <si>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</si>
  <si>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</si>
  <si>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</si>
  <si>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</si>
  <si>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</si>
  <si>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</si>
  <si>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</si>
  <si>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</si>
  <si>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</si>
  <si>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</si>
  <si>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</si>
  <si>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</si>
  <si>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</si>
  <si>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</si>
  <si>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</si>
  <si>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</si>
  <si>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</si>
  <si>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</si>
  <si>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</si>
  <si>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</si>
  <si>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</si>
  <si>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</si>
  <si>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</si>
  <si>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</si>
  <si>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</si>
  <si>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</si>
  <si>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</si>
  <si>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</si>
  <si>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</si>
  <si>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</si>
  <si>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</si>
  <si>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</si>
  <si>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</si>
  <si>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</si>
  <si>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</si>
  <si>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</si>
  <si>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</si>
  <si>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</si>
  <si>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</si>
  <si>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</si>
  <si>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</si>
  <si>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</si>
  <si>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</si>
  <si>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</si>
  <si>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</si>
  <si>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</si>
  <si>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</si>
  <si>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</si>
  <si>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</si>
  <si>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</si>
  <si>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</si>
  <si>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</si>
  <si>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</si>
  <si>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</si>
  <si>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</si>
  <si>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</si>
  <si>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</si>
  <si>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</si>
  <si>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</si>
  <si>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</si>
  <si>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</si>
  <si>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</si>
  <si>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</si>
  <si>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</si>
  <si>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</si>
  <si>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</si>
  <si>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</si>
  <si>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</si>
  <si>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</si>
  <si>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</si>
  <si>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</si>
  <si>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</si>
  <si>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</si>
  <si>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</si>
  <si>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</si>
  <si>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</si>
  <si>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</si>
  <si>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</si>
  <si>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</si>
  <si>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</si>
  <si>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</si>
  <si>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</si>
  <si>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</si>
  <si>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</si>
  <si>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</si>
  <si>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</si>
  <si>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</si>
  <si>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</si>
  <si>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</si>
  <si>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</si>
  <si>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</si>
  <si>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</si>
  <si>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</si>
  <si>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</si>
  <si>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</si>
  <si>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</si>
  <si>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</si>
  <si>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</si>
  <si>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</si>
  <si>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</si>
  <si>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</si>
  <si>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</si>
  <si>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</si>
  <si>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</si>
  <si>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</si>
  <si>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</si>
  <si>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</si>
  <si>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</si>
  <si>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</si>
  <si>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</si>
  <si>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</si>
  <si>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</si>
  <si>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</si>
  <si>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</si>
  <si>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</si>
  <si>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</si>
  <si>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</si>
  <si>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</si>
  <si>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</si>
  <si>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</si>
  <si>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</si>
  <si>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</si>
  <si>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</si>
  <si>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</si>
  <si>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</si>
  <si>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</si>
  <si>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</si>
  <si>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</si>
  <si>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</si>
  <si>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</si>
  <si>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</si>
  <si>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</si>
  <si>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</si>
  <si>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</si>
  <si>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</si>
  <si>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</si>
  <si>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</si>
  <si>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</si>
  <si>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</si>
  <si>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</si>
  <si>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</si>
  <si>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</si>
  <si>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</si>
  <si>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</si>
  <si>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</si>
  <si>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</si>
  <si>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</si>
  <si>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</si>
  <si>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</si>
  <si>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</si>
  <si>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</si>
  <si>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</si>
  <si>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</si>
  <si>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</si>
  <si>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</si>
  <si>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</si>
  <si>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</si>
  <si>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</si>
  <si>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</si>
  <si>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</si>
  <si>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</si>
  <si>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</si>
  <si>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</si>
  <si>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</si>
  <si>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</si>
  <si>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</si>
  <si>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</si>
  <si>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</si>
  <si>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</si>
  <si>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</si>
  <si>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</si>
  <si>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</si>
  <si>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</si>
  <si>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</si>
  <si>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</si>
  <si>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</si>
  <si>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</si>
  <si>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</si>
  <si>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</si>
  <si>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</si>
  <si>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</si>
  <si>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</si>
  <si>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</si>
  <si>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</si>
  <si>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</si>
  <si>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</si>
  <si>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</si>
  <si>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</si>
  <si>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</si>
  <si>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</si>
  <si>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</si>
  <si>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</si>
  <si>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</si>
  <si>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</si>
  <si>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</si>
  <si>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</si>
  <si>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</si>
  <si>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</si>
  <si>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</si>
  <si>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</si>
  <si>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</si>
  <si>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</si>
  <si>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</si>
  <si>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</si>
  <si>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</si>
  <si>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</si>
  <si>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</si>
  <si>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</si>
  <si>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</si>
  <si>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</si>
  <si>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</si>
  <si>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</si>
  <si>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</si>
  <si>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</si>
  <si>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</si>
  <si>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</si>
  <si>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</si>
  <si>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</si>
  <si>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</si>
  <si>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</si>
  <si>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</si>
  <si>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</si>
  <si>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</si>
  <si>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</si>
  <si>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</si>
  <si>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</si>
  <si>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</si>
  <si>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</si>
  <si>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</si>
  <si>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</si>
  <si>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</si>
  <si>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</si>
  <si>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</si>
  <si>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</si>
  <si>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</si>
  <si>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</si>
  <si>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</si>
  <si>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</si>
  <si>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</si>
  <si>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</si>
  <si>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</si>
  <si>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</si>
  <si>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</si>
  <si>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</si>
  <si>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</si>
  <si>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</si>
  <si>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</si>
  <si>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</si>
  <si>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</si>
  <si>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</si>
  <si>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</si>
  <si>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</si>
  <si>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</si>
  <si>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</si>
  <si>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</si>
  <si>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</si>
  <si>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</si>
  <si>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</si>
  <si>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</si>
  <si>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</si>
  <si>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</si>
  <si>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</si>
  <si>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</si>
  <si>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</si>
  <si>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</si>
  <si>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</si>
  <si>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</si>
  <si>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</si>
  <si>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</si>
  <si>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</si>
  <si>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</si>
  <si>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</si>
  <si>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</si>
  <si>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</si>
  <si>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</si>
  <si>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</si>
  <si>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</si>
  <si>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</si>
  <si>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</si>
  <si>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</si>
  <si>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</si>
  <si>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</si>
  <si>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</si>
  <si>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</si>
  <si>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</si>
  <si>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</si>
  <si>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</si>
  <si>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</si>
  <si>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</si>
  <si>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</si>
  <si>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</si>
  <si>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</si>
  <si>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</si>
  <si>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</si>
  <si>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</si>
  <si>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</si>
  <si>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</si>
  <si>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</si>
  <si>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</si>
  <si>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</si>
  <si>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</si>
  <si>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</si>
  <si>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</si>
  <si>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</si>
  <si>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</si>
  <si>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</si>
  <si>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</si>
  <si>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</si>
  <si>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</si>
  <si>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</si>
  <si>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</si>
  <si>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</si>
  <si>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</si>
  <si>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</si>
  <si>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</si>
  <si>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</si>
  <si>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</si>
  <si>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</si>
  <si>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</si>
  <si>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</si>
  <si>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</si>
  <si>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</si>
  <si>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</si>
  <si>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</si>
  <si>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</si>
  <si>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</si>
  <si>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</si>
  <si>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</si>
  <si>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</si>
  <si>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</si>
  <si>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</si>
  <si>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</si>
  <si>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</si>
  <si>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</si>
  <si>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</si>
  <si>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</si>
  <si>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</si>
  <si>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</si>
  <si>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</si>
  <si>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</si>
  <si>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</si>
  <si>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</si>
  <si>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</si>
  <si>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</si>
  <si>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</si>
  <si>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</si>
  <si>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</si>
  <si>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</si>
  <si>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</si>
  <si>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</si>
  <si>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</si>
  <si>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</si>
  <si>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</si>
  <si>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</si>
  <si>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</si>
  <si>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</si>
  <si>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</si>
  <si>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</si>
  <si>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</si>
  <si>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</si>
  <si>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</si>
  <si>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</si>
  <si>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</si>
  <si>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</si>
  <si>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</si>
  <si>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</si>
  <si>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</si>
  <si>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</si>
  <si>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</si>
  <si>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</si>
  <si>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</si>
  <si>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</si>
  <si>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</si>
  <si>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</si>
  <si>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</si>
  <si>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</si>
  <si>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</si>
  <si>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</si>
  <si>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</si>
  <si>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</si>
  <si>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</si>
  <si>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</si>
  <si>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</si>
  <si>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</si>
  <si>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</si>
  <si>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</si>
  <si>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</si>
  <si>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</si>
  <si>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</si>
  <si>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</si>
  <si>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</si>
  <si>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</si>
  <si>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</si>
  <si>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</si>
  <si>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</si>
  <si>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</si>
  <si>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</si>
  <si>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</si>
  <si>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</si>
  <si>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</si>
  <si>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</si>
  <si>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</si>
  <si>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</si>
  <si>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</si>
  <si>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</si>
  <si>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</si>
  <si>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</si>
  <si>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</si>
  <si>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</si>
  <si>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</si>
  <si>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</si>
  <si>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</si>
  <si>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</si>
  <si>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</si>
  <si>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</si>
  <si>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</si>
  <si>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</si>
  <si>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</si>
  <si>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</si>
  <si>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</si>
  <si>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</si>
  <si>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</si>
  <si>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</si>
  <si>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</si>
  <si>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</si>
  <si>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</si>
  <si>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</si>
  <si>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</si>
  <si>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</si>
  <si>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</si>
  <si>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</si>
  <si>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</si>
  <si>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</si>
  <si>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</si>
  <si>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</si>
  <si>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</si>
  <si>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</si>
  <si>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</si>
  <si>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</si>
  <si>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</si>
  <si>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</si>
  <si>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</si>
  <si>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</si>
  <si>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</si>
  <si>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</si>
  <si>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</si>
  <si>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</si>
  <si>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</si>
  <si>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</si>
  <si>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</si>
  <si>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</si>
  <si>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</si>
  <si>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</si>
  <si>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</si>
  <si>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</si>
  <si>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</si>
  <si>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</si>
  <si>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</si>
  <si>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</si>
  <si>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</si>
  <si>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</si>
  <si>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</si>
  <si>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</si>
  <si>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</si>
  <si>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</si>
  <si>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</si>
  <si>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</si>
  <si>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</si>
  <si>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</si>
  <si>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</si>
  <si>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</si>
  <si>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</si>
  <si>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</si>
  <si>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</si>
  <si>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</si>
  <si>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</si>
  <si>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</si>
  <si>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</si>
  <si>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</si>
  <si>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</si>
  <si>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</si>
  <si>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</si>
  <si>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</si>
  <si>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</si>
  <si>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</si>
  <si>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</si>
  <si>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</si>
  <si>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</si>
  <si>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</si>
  <si>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</si>
  <si>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</si>
  <si>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</si>
  <si>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</si>
  <si>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</si>
  <si>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</si>
  <si>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</si>
  <si>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</si>
  <si>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</si>
  <si>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</si>
  <si>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</si>
  <si>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</si>
  <si>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</si>
  <si>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</si>
  <si>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</si>
  <si>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</si>
  <si>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</si>
  <si>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</si>
  <si>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</si>
  <si>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</si>
  <si>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</si>
  <si>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</si>
  <si>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</si>
  <si>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</si>
  <si>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</si>
  <si>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</si>
  <si>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</si>
  <si>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</si>
  <si>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</si>
  <si>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</si>
  <si>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</si>
  <si>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</si>
  <si>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</si>
  <si>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</si>
  <si>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</si>
  <si>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</si>
  <si>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</si>
  <si>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</si>
  <si>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</si>
  <si>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</si>
  <si>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</si>
  <si>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</si>
  <si>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</si>
  <si>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</si>
  <si>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</si>
  <si>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</si>
  <si>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</si>
  <si>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</si>
  <si>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</si>
  <si>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</si>
  <si>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</si>
  <si>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</si>
  <si>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</si>
  <si>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</si>
  <si>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</si>
  <si>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</si>
  <si>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</si>
  <si>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</si>
  <si>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</si>
  <si>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</si>
  <si>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</si>
  <si>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</si>
  <si>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</si>
  <si>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</si>
  <si>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</si>
  <si>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</si>
  <si>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</si>
  <si>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</si>
  <si>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</si>
  <si>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</si>
  <si>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</si>
  <si>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</si>
  <si>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</si>
  <si>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</si>
  <si>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</si>
  <si>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</si>
  <si>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</si>
  <si>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</si>
  <si>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</si>
  <si>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</si>
  <si>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</si>
  <si>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</si>
  <si>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</si>
  <si>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</si>
  <si>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</si>
  <si>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</si>
  <si>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</si>
  <si>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</si>
  <si>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</si>
  <si>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</si>
  <si>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</si>
  <si>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</si>
  <si>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</si>
  <si>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</si>
  <si>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</si>
  <si>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</si>
  <si>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</si>
  <si>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</si>
  <si>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</si>
  <si>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</si>
  <si>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</si>
  <si>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</si>
  <si>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</si>
  <si>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</si>
  <si>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</si>
  <si>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</si>
  <si>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</si>
  <si>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</si>
  <si>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</si>
  <si>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</si>
  <si>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</si>
  <si>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</si>
  <si>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</si>
  <si>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</si>
  <si>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</si>
  <si>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</si>
  <si>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</si>
  <si>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</si>
  <si>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</si>
  <si>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</si>
  <si>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</si>
  <si>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</si>
  <si>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</si>
  <si>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</si>
  <si>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</si>
  <si>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</si>
  <si>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</si>
  <si>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</si>
  <si>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</si>
  <si>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</si>
  <si>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</si>
  <si>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</si>
  <si>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</si>
  <si>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</si>
  <si>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</si>
  <si>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</si>
  <si>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</si>
  <si>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</si>
  <si>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</si>
  <si>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</si>
  <si>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</si>
  <si>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</si>
  <si>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</si>
  <si>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</si>
  <si>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</si>
  <si>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</si>
  <si>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</si>
  <si>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</si>
  <si>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</si>
  <si>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</si>
  <si>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</si>
  <si>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</si>
  <si>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</si>
  <si>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</si>
  <si>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</si>
  <si>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</si>
  <si>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</si>
  <si>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</si>
  <si>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</si>
  <si>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</si>
  <si>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</si>
  <si>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</si>
  <si>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</si>
  <si>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</si>
  <si>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</si>
  <si>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</si>
  <si>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</si>
  <si>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</si>
  <si>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</si>
  <si>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</si>
  <si>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</si>
  <si>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</si>
  <si>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</si>
  <si>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</si>
  <si>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</si>
  <si>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</si>
  <si>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</si>
  <si>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</si>
  <si>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</si>
  <si>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</si>
  <si>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</si>
  <si>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</si>
  <si>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</si>
  <si>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</si>
  <si>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</si>
  <si>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</si>
  <si>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</si>
  <si>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</si>
  <si>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</si>
  <si>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</si>
  <si>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</si>
  <si>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</si>
  <si>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</si>
  <si>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</si>
  <si>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</si>
  <si>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</si>
  <si>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</si>
  <si>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</si>
  <si>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</si>
  <si>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</si>
  <si>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</si>
  <si>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</si>
  <si>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</si>
  <si>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</si>
  <si>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</si>
  <si>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</si>
  <si>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</si>
  <si>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</si>
  <si>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</si>
  <si>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</si>
  <si>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</si>
  <si>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</si>
  <si>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</si>
  <si>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</si>
  <si>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</si>
  <si>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</si>
  <si>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</si>
  <si>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</si>
  <si>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</si>
  <si>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</si>
  <si>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</si>
  <si>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</si>
  <si>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</si>
  <si>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</si>
  <si>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</si>
  <si>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</si>
  <si>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</si>
  <si>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</si>
  <si>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</si>
  <si>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</si>
  <si>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</si>
  <si>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</si>
  <si>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</si>
  <si>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</si>
  <si>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</si>
  <si>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</si>
  <si>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</si>
  <si>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</si>
  <si>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</si>
  <si>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</si>
  <si>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</si>
  <si>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</si>
  <si>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</si>
  <si>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</si>
  <si>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</si>
  <si>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</si>
  <si>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</si>
  <si>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</si>
  <si>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</si>
  <si>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</si>
  <si>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</si>
  <si>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</si>
  <si>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</si>
  <si>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</si>
  <si>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</si>
  <si>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</si>
  <si>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</si>
  <si>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</si>
  <si>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</si>
  <si>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</si>
  <si>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</si>
  <si>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</si>
  <si>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</si>
  <si>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</si>
  <si>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</si>
  <si>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</si>
  <si>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</si>
  <si>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</si>
  <si>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</si>
  <si>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</si>
  <si>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</si>
  <si>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</si>
  <si>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</si>
  <si>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</si>
  <si>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</si>
  <si>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</si>
  <si>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</si>
  <si>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</si>
  <si>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</si>
  <si>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</si>
  <si>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</si>
  <si>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</si>
  <si>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</si>
  <si>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</si>
  <si>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</si>
  <si>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</si>
  <si>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5) Am Ständemehr gescheitert.</t>
  </si>
  <si>
    <t>V 5)</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</si>
  <si>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</si>
  <si>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</si>
  <si>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</si>
  <si>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</si>
  <si>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</si>
  <si>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</si>
  <si>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</si>
  <si>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</si>
  <si>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</si>
  <si>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</si>
  <si>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</si>
  <si>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</si>
  <si>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</si>
  <si>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</si>
  <si>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</si>
  <si>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</si>
  <si>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</si>
  <si>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</si>
  <si>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</si>
  <si>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</si>
  <si>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</si>
  <si>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</si>
  <si>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</si>
  <si>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</si>
  <si>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</si>
  <si>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</si>
  <si>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 BFS 2023</t>
  </si>
  <si>
    <t>Eidgenössische Volksabstimmungen 2020-2023, detaillierte Ergebnisse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</si>
  <si>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</si>
  <si>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</si>
  <si>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</si>
  <si>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</si>
  <si>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Aktualisiert am 01.09.2023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</si>
</sst>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s>
  <fonts count="23">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
      <sz val="9.5"/>
      <color rgb="FF000000"/>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
      <left style="thin">
        <color rgb="FFFFFFFF"/>
      </left>
      <right style="thin">
        <color rgb="FFFFFFFF"/>
      </right>
      <top style="thin">
        <color rgb="FFFFFFFF"/>
      </top>
      <bottom style="thin">
        <color rgb="FFFFFFFF"/>
      </bottom>
      <diagonal/>
    </border>
    <border>
      <left/>
      <right style="thin">
        <color rgb="FFFFFFFF"/>
      </right>
      <top/>
      <bottom style="thin">
        <color indexed="64"/>
      </bottom>
      <diagonal/>
    </border>
  </borders>
  <cellStyleXfs count="6">
    <xf numFmtId="0" fontId="0" fillId="0" borderId="0"/>
    <xf numFmtId="0" fontId="11" fillId="0" borderId="0"/>
    <xf numFmtId="0" fontId="9" fillId="0" borderId="0"/>
    <xf numFmtId="0" fontId="2" fillId="0" borderId="0"/>
    <xf numFmtId="0" fontId="13" fillId="0" borderId="0"/>
    <xf numFmtId="0" fontId="22" fillId="0" borderId="0"/>
  </cellStyleXfs>
  <cellXfs count="250">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xf numFmtId="0" fontId="13" fillId="0" borderId="0" xfId="0" applyFont="1" applyFill="1" applyBorder="1"/>
    <xf numFmtId="0" fontId="14" fillId="2" borderId="0" xfId="0" applyFont="1" applyFill="1" applyBorder="1" applyAlignment="1"/>
    <xf numFmtId="164" fontId="13" fillId="2" borderId="1" xfId="0" applyNumberFormat="1" applyFont="1" applyFill="1" applyBorder="1" applyAlignment="1"/>
    <xf numFmtId="0" fontId="13" fillId="2" borderId="2" xfId="0" applyFont="1" applyFill="1" applyBorder="1" applyAlignment="1"/>
    <xf numFmtId="0" fontId="13" fillId="6" borderId="0" xfId="0" applyFont="1" applyFill="1" applyAlignment="1">
      <alignment horizontal="center"/>
    </xf>
    <xf numFmtId="0" fontId="13" fillId="2" borderId="0" xfId="0" applyFont="1" applyFill="1" applyBorder="1" applyAlignment="1"/>
    <xf numFmtId="164" fontId="13" fillId="2" borderId="0" xfId="0" applyNumberFormat="1" applyFont="1" applyFill="1" applyAlignment="1"/>
    <xf numFmtId="0" fontId="15" fillId="2" borderId="0" xfId="0" applyFont="1" applyFill="1" applyAlignment="1"/>
    <xf numFmtId="170" fontId="13" fillId="6" borderId="0" xfId="2" applyNumberFormat="1" applyFont="1" applyFill="1" applyBorder="1" applyAlignment="1">
      <alignment horizontal="right" wrapText="1"/>
    </xf>
    <xf numFmtId="0" fontId="13" fillId="2" borderId="2" xfId="0" applyFont="1" applyFill="1" applyBorder="1" applyAlignment="1">
      <alignment horizontal="left"/>
    </xf>
    <xf numFmtId="0" fontId="13" fillId="2" borderId="1" xfId="0" applyNumberFormat="1" applyFont="1" applyFill="1" applyBorder="1" applyAlignment="1">
      <alignment horizontal="left"/>
    </xf>
    <xf numFmtId="0" fontId="13" fillId="0" borderId="0" xfId="0" applyFont="1" applyFill="1" applyAlignment="1">
      <alignment vertical="center"/>
    </xf>
    <xf numFmtId="172" fontId="20" fillId="10" borderId="10" xfId="0" applyNumberFormat="1" applyFont="1" applyFill="1" applyBorder="1" applyAlignment="1">
      <alignment horizontal="right"/>
    </xf>
    <xf numFmtId="12" fontId="13" fillId="6" borderId="0" xfId="0" quotePrefix="1" applyNumberFormat="1" applyFont="1" applyFill="1" applyAlignment="1">
      <alignment horizontal="right" vertical="top"/>
    </xf>
    <xf numFmtId="12" fontId="13" fillId="6" borderId="0" xfId="0" quotePrefix="1" applyNumberFormat="1" applyFont="1" applyFill="1" applyAlignment="1">
      <alignment horizontal="right"/>
    </xf>
    <xf numFmtId="49" fontId="13" fillId="6" borderId="0" xfId="0" quotePrefix="1" applyNumberFormat="1" applyFont="1" applyFill="1" applyAlignment="1">
      <alignment horizontal="right"/>
    </xf>
    <xf numFmtId="49" fontId="13" fillId="0" borderId="0" xfId="0" quotePrefix="1" applyNumberFormat="1" applyFont="1" applyFill="1" applyAlignment="1">
      <alignment horizontal="right"/>
    </xf>
    <xf numFmtId="170" fontId="13" fillId="0" borderId="0" xfId="2" applyNumberFormat="1" applyFont="1" applyFill="1" applyBorder="1" applyAlignment="1">
      <alignment horizontal="right" wrapText="1"/>
    </xf>
    <xf numFmtId="166" fontId="13" fillId="0" borderId="0" xfId="2" applyNumberFormat="1" applyFont="1" applyFill="1" applyBorder="1" applyAlignment="1">
      <alignment horizontal="right" wrapText="1"/>
    </xf>
    <xf numFmtId="0" fontId="13" fillId="6" borderId="0" xfId="0" quotePrefix="1" applyFont="1" applyFill="1" applyAlignment="1">
      <alignment horizontal="right"/>
    </xf>
    <xf numFmtId="0" fontId="13" fillId="6" borderId="11" xfId="0" applyFont="1" applyFill="1" applyBorder="1" applyAlignment="1">
      <alignment horizontal="center"/>
    </xf>
    <xf numFmtId="166" fontId="13" fillId="0" borderId="4" xfId="2" applyNumberFormat="1" applyFont="1" applyFill="1" applyBorder="1" applyAlignment="1">
      <alignment horizontal="right" wrapText="1"/>
    </xf>
    <xf numFmtId="170" fontId="13" fillId="7" borderId="4" xfId="2" applyNumberFormat="1" applyFont="1" applyFill="1" applyBorder="1" applyAlignment="1">
      <alignment horizontal="right" wrapText="1"/>
    </xf>
    <xf numFmtId="166" fontId="13" fillId="7" borderId="4" xfId="2" applyNumberFormat="1" applyFont="1" applyFill="1" applyBorder="1" applyAlignment="1">
      <alignment horizontal="right" wrapText="1"/>
    </xf>
    <xf numFmtId="0" fontId="15" fillId="2" borderId="0" xfId="0" applyFont="1" applyFill="1" applyBorder="1"/>
    <xf numFmtId="166" fontId="15" fillId="2" borderId="0" xfId="0" applyNumberFormat="1" applyFont="1" applyFill="1" applyBorder="1"/>
    <xf numFmtId="0" fontId="15" fillId="6" borderId="0" xfId="0" applyFont="1" applyFill="1" applyBorder="1"/>
    <xf numFmtId="166" fontId="13" fillId="6" borderId="0" xfId="2" applyNumberFormat="1" applyFont="1" applyFill="1" applyBorder="1" applyAlignment="1">
      <alignment horizontal="right" wrapText="1"/>
    </xf>
    <xf numFmtId="166" fontId="3" fillId="7" borderId="0" xfId="2" applyNumberFormat="1" applyFont="1" applyFill="1" applyBorder="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7"/>
  <sheetViews>
    <sheetView tabSelected="1" zoomScale="120" zoomScaleNormal="120" workbookViewId="0">
      <pane ySplit="3" topLeftCell="A4" activePane="bottomLeft" state="frozen"/>
      <selection pane="bottomLeft"/>
    </sheetView>
  </sheetViews>
  <sheetFormatPr baseColWidth="10" defaultColWidth="11.375" defaultRowHeight="11.4"/>
  <cols>
    <col min="1" max="1" width="8.25" style="107" customWidth="1"/>
    <col min="2" max="2" width="9.75" style="107" customWidth="1"/>
    <col min="3" max="3" width="40.625" style="107" customWidth="1"/>
    <col min="4" max="4" width="8.125" style="228" customWidth="1"/>
    <col min="5" max="5" width="10" style="107" customWidth="1"/>
    <col min="6" max="6" width="11.25" style="107" bestFit="1" customWidth="1"/>
    <col min="7" max="7" width="10.625" style="107" bestFit="1" customWidth="1"/>
    <col min="8" max="8" width="7.25" style="107" customWidth="1"/>
    <col min="9" max="9" width="7.75" style="107" bestFit="1" customWidth="1"/>
    <col min="10" max="10" width="8.625" style="107" bestFit="1" customWidth="1"/>
    <col min="11" max="11" width="9" style="107" customWidth="1"/>
    <col min="12" max="12" width="10.875" style="107" customWidth="1"/>
    <col min="13" max="13" width="6.75" style="107" customWidth="1"/>
    <col min="14" max="14" width="13.625" style="107" bestFit="1" customWidth="1"/>
    <col min="15" max="15" width="10.125" style="107" customWidth="1"/>
    <col min="16" max="16" width="8.25" style="107" customWidth="1"/>
    <col min="17" max="16384" width="11.375" style="245"/>
  </cols>
  <sheetData>
    <row r="1" spans="1:17" ht="26.25" customHeight="1">
      <c r="A1" s="25" t="s">
        <v>863</v>
      </c>
      <c r="B1" s="102"/>
      <c r="C1" s="103"/>
      <c r="D1" s="222"/>
      <c r="E1" s="104"/>
      <c r="F1" s="104"/>
      <c r="G1" s="105"/>
      <c r="H1" s="104"/>
      <c r="I1" s="104"/>
      <c r="J1" s="104"/>
      <c r="K1" s="106"/>
      <c r="L1" s="104"/>
      <c r="M1" s="104"/>
      <c r="N1" s="104"/>
      <c r="O1" s="104"/>
      <c r="P1" s="47" t="s">
        <v>788</v>
      </c>
    </row>
    <row r="2" spans="1:17">
      <c r="A2" s="175" t="s">
        <v>219</v>
      </c>
      <c r="B2" s="176" t="s">
        <v>220</v>
      </c>
      <c r="C2" s="177" t="s">
        <v>221</v>
      </c>
      <c r="D2" s="223" t="s">
        <v>143</v>
      </c>
      <c r="E2" s="112" t="s">
        <v>222</v>
      </c>
      <c r="F2" s="178" t="s">
        <v>226</v>
      </c>
      <c r="G2" s="113" t="s">
        <v>222</v>
      </c>
      <c r="H2" s="178" t="s">
        <v>227</v>
      </c>
      <c r="I2" s="112" t="s">
        <v>228</v>
      </c>
      <c r="J2" s="178" t="s">
        <v>229</v>
      </c>
      <c r="K2" s="112" t="s">
        <v>343</v>
      </c>
      <c r="L2" s="178" t="s">
        <v>342</v>
      </c>
      <c r="M2" s="113" t="s">
        <v>340</v>
      </c>
      <c r="N2" s="231" t="s">
        <v>410</v>
      </c>
      <c r="O2" s="179" t="s">
        <v>230</v>
      </c>
      <c r="P2" s="180" t="s">
        <v>231</v>
      </c>
    </row>
    <row r="3" spans="1:17">
      <c r="A3" s="108" t="s">
        <v>142</v>
      </c>
      <c r="B3" s="116"/>
      <c r="C3" s="108"/>
      <c r="D3" s="224"/>
      <c r="E3" s="109" t="s">
        <v>232</v>
      </c>
      <c r="F3" s="110" t="s">
        <v>233</v>
      </c>
      <c r="G3" s="111" t="s">
        <v>234</v>
      </c>
      <c r="H3" s="110"/>
      <c r="I3" s="109"/>
      <c r="J3" s="110" t="s">
        <v>233</v>
      </c>
      <c r="K3" s="109" t="s">
        <v>233</v>
      </c>
      <c r="L3" s="110" t="s">
        <v>233</v>
      </c>
      <c r="M3" s="111" t="s">
        <v>339</v>
      </c>
      <c r="N3" s="230" t="s">
        <v>411</v>
      </c>
      <c r="O3" s="114" t="s">
        <v>341</v>
      </c>
      <c r="P3" s="115" t="s">
        <v>341</v>
      </c>
    </row>
    <row r="4" spans="1:17" ht="9.6" customHeight="1">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c r="Q4" s="246"/>
    </row>
    <row r="5" spans="1:17" ht="40.799999999999997">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7" ht="20.399999999999999">
      <c r="A6" s="182">
        <v>631</v>
      </c>
      <c r="B6" s="183">
        <v>44101</v>
      </c>
      <c r="C6" s="184" t="s">
        <v>828</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7" ht="23.25" customHeight="1">
      <c r="A7" s="129">
        <v>632</v>
      </c>
      <c r="B7" s="130">
        <v>44101</v>
      </c>
      <c r="C7" s="208" t="s">
        <v>829</v>
      </c>
      <c r="D7" s="132" t="s">
        <v>388</v>
      </c>
      <c r="E7" s="133">
        <v>5494167</v>
      </c>
      <c r="F7" s="133">
        <f t="shared" ref="F7:F12" si="0">J7+I7+H7</f>
        <v>3259380</v>
      </c>
      <c r="G7" s="134">
        <f t="shared" ref="G7:G12" si="1">F7/E7*100</f>
        <v>59.324370737183642</v>
      </c>
      <c r="H7" s="133">
        <v>62462</v>
      </c>
      <c r="I7" s="133">
        <v>12234</v>
      </c>
      <c r="J7" s="133">
        <f t="shared" ref="J7:J10" si="2">K7+L7</f>
        <v>3184684</v>
      </c>
      <c r="K7" s="133">
        <v>1530811</v>
      </c>
      <c r="L7" s="133">
        <v>1653873</v>
      </c>
      <c r="M7" s="134">
        <f t="shared" ref="M7:M12" si="3">K7/J7*100</f>
        <v>48.067908778390574</v>
      </c>
      <c r="N7" s="136" t="s">
        <v>114</v>
      </c>
      <c r="O7" s="135" t="s">
        <v>242</v>
      </c>
      <c r="P7" s="135" t="s">
        <v>243</v>
      </c>
    </row>
    <row r="8" spans="1:17" ht="30.6">
      <c r="A8" s="182">
        <v>633</v>
      </c>
      <c r="B8" s="183">
        <v>44101</v>
      </c>
      <c r="C8" s="184" t="s">
        <v>830</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7" ht="40.799999999999997">
      <c r="A9" s="129">
        <v>634</v>
      </c>
      <c r="B9" s="130">
        <v>44101</v>
      </c>
      <c r="C9" s="208" t="s">
        <v>831</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833</v>
      </c>
      <c r="P9" s="135" t="s">
        <v>526</v>
      </c>
    </row>
    <row r="10" spans="1:17" ht="20.399999999999999">
      <c r="A10" s="182">
        <v>635</v>
      </c>
      <c r="B10" s="183">
        <v>44101</v>
      </c>
      <c r="C10" s="184" t="s">
        <v>832</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7" s="215" customFormat="1" ht="20.399999999999999">
      <c r="A11" s="129">
        <v>636</v>
      </c>
      <c r="B11" s="130">
        <v>44164</v>
      </c>
      <c r="C11" s="210" t="s">
        <v>836</v>
      </c>
      <c r="D11" s="225" t="s">
        <v>257</v>
      </c>
      <c r="E11" s="133">
        <v>5495345</v>
      </c>
      <c r="F11" s="133">
        <f>J11+I11+H11</f>
        <v>2584840</v>
      </c>
      <c r="G11" s="134">
        <f t="shared" si="1"/>
        <v>47.036901231860782</v>
      </c>
      <c r="H11" s="133">
        <v>16187</v>
      </c>
      <c r="I11" s="133">
        <v>7844</v>
      </c>
      <c r="J11" s="133">
        <f>K11+L11</f>
        <v>2560809</v>
      </c>
      <c r="K11" s="133">
        <v>1299129</v>
      </c>
      <c r="L11" s="133">
        <v>1261680</v>
      </c>
      <c r="M11" s="134">
        <f t="shared" si="3"/>
        <v>50.731194712296002</v>
      </c>
      <c r="N11" s="129" t="s">
        <v>835</v>
      </c>
      <c r="O11" s="211">
        <v>8.5</v>
      </c>
      <c r="P11" s="212" t="s">
        <v>45</v>
      </c>
    </row>
    <row r="12" spans="1:17" ht="20.399999999999999">
      <c r="A12" s="182">
        <v>637</v>
      </c>
      <c r="B12" s="183">
        <v>44164</v>
      </c>
      <c r="C12" s="184" t="s">
        <v>837</v>
      </c>
      <c r="D12" s="181" t="s">
        <v>257</v>
      </c>
      <c r="E12" s="185">
        <f>E11</f>
        <v>5495345</v>
      </c>
      <c r="F12" s="185">
        <f t="shared" si="0"/>
        <v>2579954</v>
      </c>
      <c r="G12" s="186">
        <f t="shared" si="1"/>
        <v>46.947989616666469</v>
      </c>
      <c r="H12" s="185">
        <v>29449</v>
      </c>
      <c r="I12" s="185">
        <v>8171</v>
      </c>
      <c r="J12" s="185">
        <f>K12+L12</f>
        <v>2542334</v>
      </c>
      <c r="K12" s="185">
        <v>1081684</v>
      </c>
      <c r="L12" s="185">
        <v>1460650</v>
      </c>
      <c r="M12" s="186">
        <f t="shared" si="3"/>
        <v>42.546888017074075</v>
      </c>
      <c r="N12" s="181" t="s">
        <v>114</v>
      </c>
      <c r="O12" s="188" t="s">
        <v>266</v>
      </c>
      <c r="P12" s="213" t="s">
        <v>275</v>
      </c>
    </row>
    <row r="13" spans="1:17">
      <c r="A13" s="129">
        <v>638</v>
      </c>
      <c r="B13" s="130">
        <v>44262</v>
      </c>
      <c r="C13" s="208" t="s">
        <v>838</v>
      </c>
      <c r="D13" s="132" t="s">
        <v>257</v>
      </c>
      <c r="E13" s="133">
        <v>5498695</v>
      </c>
      <c r="F13" s="133">
        <f>SUM(H13:J13)</f>
        <v>2826070</v>
      </c>
      <c r="G13" s="134">
        <f>100/E13*F13</f>
        <v>51.39528560867624</v>
      </c>
      <c r="H13" s="133">
        <v>29097</v>
      </c>
      <c r="I13" s="133">
        <v>9030</v>
      </c>
      <c r="J13" s="133">
        <f>SUM(K13:L13)</f>
        <v>2787943</v>
      </c>
      <c r="K13" s="133">
        <v>1427626</v>
      </c>
      <c r="L13" s="133">
        <v>1360317</v>
      </c>
      <c r="M13" s="134">
        <f>100/SUM(K13:L13)*K13</f>
        <v>51.207144478922267</v>
      </c>
      <c r="N13" s="209" t="s">
        <v>113</v>
      </c>
      <c r="O13" s="135" t="s">
        <v>255</v>
      </c>
      <c r="P13" s="135" t="s">
        <v>279</v>
      </c>
    </row>
    <row r="14" spans="1:17" ht="20.399999999999999">
      <c r="A14" s="182">
        <v>639</v>
      </c>
      <c r="B14" s="183">
        <v>44262</v>
      </c>
      <c r="C14" s="184" t="s">
        <v>839</v>
      </c>
      <c r="D14" s="181" t="s">
        <v>388</v>
      </c>
      <c r="E14" s="185">
        <v>5498695</v>
      </c>
      <c r="F14" s="185">
        <f>SUM(H14:J14)</f>
        <v>2819053</v>
      </c>
      <c r="G14" s="186">
        <f>100/E14*F14</f>
        <v>51.267673511624118</v>
      </c>
      <c r="H14" s="185">
        <v>47166</v>
      </c>
      <c r="I14" s="185">
        <v>9262</v>
      </c>
      <c r="J14" s="185">
        <f>SUM(K14:L14)</f>
        <v>2762625</v>
      </c>
      <c r="K14" s="185">
        <v>984611</v>
      </c>
      <c r="L14" s="185">
        <v>1778014</v>
      </c>
      <c r="M14" s="186">
        <f>100/SUM(K14:L14)*K14</f>
        <v>35.640414460884124</v>
      </c>
      <c r="N14" s="181" t="s">
        <v>114</v>
      </c>
      <c r="O14" s="213" t="s">
        <v>125</v>
      </c>
      <c r="P14" s="213" t="s">
        <v>203</v>
      </c>
    </row>
    <row r="15" spans="1:17" ht="30.6">
      <c r="A15" s="129">
        <v>640</v>
      </c>
      <c r="B15" s="130">
        <v>44262</v>
      </c>
      <c r="C15" s="208" t="s">
        <v>840</v>
      </c>
      <c r="D15" s="132" t="s">
        <v>388</v>
      </c>
      <c r="E15" s="133">
        <v>5498695</v>
      </c>
      <c r="F15" s="239">
        <f t="shared" ref="F15:F21" si="4">SUM(H15:J15)</f>
        <v>2808933</v>
      </c>
      <c r="G15" s="134">
        <f>100/E15*F15</f>
        <v>51.083629843080949</v>
      </c>
      <c r="H15" s="133">
        <v>71933</v>
      </c>
      <c r="I15" s="133">
        <v>9990</v>
      </c>
      <c r="J15" s="133">
        <f>SUM(K15:L15)</f>
        <v>2727010</v>
      </c>
      <c r="K15" s="133">
        <v>1408380</v>
      </c>
      <c r="L15" s="133">
        <v>1318630</v>
      </c>
      <c r="M15" s="134">
        <f>100/SUM(K15:L15)*K15</f>
        <v>51.645575190410014</v>
      </c>
      <c r="N15" s="209" t="s">
        <v>113</v>
      </c>
      <c r="O15" s="236" t="s">
        <v>160</v>
      </c>
      <c r="P15" s="236" t="s">
        <v>398</v>
      </c>
    </row>
    <row r="16" spans="1:17" ht="40.799999999999997">
      <c r="A16" s="182">
        <v>641</v>
      </c>
      <c r="B16" s="183">
        <v>44360</v>
      </c>
      <c r="C16" s="184" t="s">
        <v>841</v>
      </c>
      <c r="D16" s="181" t="s">
        <v>257</v>
      </c>
      <c r="E16" s="185">
        <v>5507117</v>
      </c>
      <c r="F16" s="185">
        <f t="shared" si="4"/>
        <v>3291896</v>
      </c>
      <c r="G16" s="186">
        <f>100/E16*F16</f>
        <v>59.775305300395836</v>
      </c>
      <c r="H16" s="185">
        <v>31525</v>
      </c>
      <c r="I16" s="185">
        <v>13922</v>
      </c>
      <c r="J16" s="185">
        <v>3246449</v>
      </c>
      <c r="K16" s="185">
        <v>1276117</v>
      </c>
      <c r="L16" s="185">
        <v>1970332</v>
      </c>
      <c r="M16" s="186">
        <f>100/SUM(K16:L16)*K16</f>
        <v>39.308087082224304</v>
      </c>
      <c r="N16" s="181" t="s">
        <v>114</v>
      </c>
      <c r="O16" s="213" t="s">
        <v>269</v>
      </c>
      <c r="P16" s="188" t="s">
        <v>202</v>
      </c>
    </row>
    <row r="17" spans="1:16" s="215" customFormat="1" ht="20.399999999999999">
      <c r="A17" s="129">
        <v>642</v>
      </c>
      <c r="B17" s="130">
        <v>44360</v>
      </c>
      <c r="C17" s="210" t="s">
        <v>842</v>
      </c>
      <c r="D17" s="225" t="s">
        <v>257</v>
      </c>
      <c r="E17" s="133">
        <v>5507117</v>
      </c>
      <c r="F17" s="239">
        <f t="shared" si="4"/>
        <v>3291246</v>
      </c>
      <c r="G17" s="229">
        <f t="shared" ref="G17:G21" si="5">100/E17*F17</f>
        <v>59.763502391541707</v>
      </c>
      <c r="H17" s="133">
        <v>32183</v>
      </c>
      <c r="I17" s="133">
        <v>13876</v>
      </c>
      <c r="J17" s="133">
        <v>3245187</v>
      </c>
      <c r="K17" s="133">
        <v>1280026</v>
      </c>
      <c r="L17" s="133">
        <v>1965161</v>
      </c>
      <c r="M17" s="134">
        <f t="shared" ref="M17:M21" si="6">100/SUM(K17:L17)*K17</f>
        <v>39.443828660721245</v>
      </c>
      <c r="N17" s="136" t="s">
        <v>114</v>
      </c>
      <c r="O17" s="235" t="s">
        <v>269</v>
      </c>
      <c r="P17" s="235" t="s">
        <v>202</v>
      </c>
    </row>
    <row r="18" spans="1:16" ht="30.6">
      <c r="A18" s="182">
        <v>643</v>
      </c>
      <c r="B18" s="183">
        <v>44360</v>
      </c>
      <c r="C18" s="184" t="s">
        <v>843</v>
      </c>
      <c r="D18" s="181" t="s">
        <v>388</v>
      </c>
      <c r="E18" s="185">
        <v>5507117</v>
      </c>
      <c r="F18" s="185">
        <f t="shared" si="4"/>
        <v>3285326</v>
      </c>
      <c r="G18" s="186">
        <f t="shared" si="5"/>
        <v>59.656005129362605</v>
      </c>
      <c r="H18" s="185">
        <v>54094</v>
      </c>
      <c r="I18" s="185">
        <v>14760</v>
      </c>
      <c r="J18" s="185">
        <v>3216472</v>
      </c>
      <c r="K18" s="185">
        <v>1936344</v>
      </c>
      <c r="L18" s="185">
        <v>1280128</v>
      </c>
      <c r="M18" s="186">
        <f t="shared" si="6"/>
        <v>60.20086604204856</v>
      </c>
      <c r="N18" s="181" t="s">
        <v>113</v>
      </c>
      <c r="O18" s="188" t="s">
        <v>263</v>
      </c>
      <c r="P18" s="188" t="s">
        <v>250</v>
      </c>
    </row>
    <row r="19" spans="1:16" s="215" customFormat="1" ht="20.399999999999999">
      <c r="A19" s="129">
        <v>644</v>
      </c>
      <c r="B19" s="130">
        <v>44360</v>
      </c>
      <c r="C19" s="210" t="s">
        <v>844</v>
      </c>
      <c r="D19" s="225" t="s">
        <v>388</v>
      </c>
      <c r="E19" s="133">
        <v>5507117</v>
      </c>
      <c r="F19" s="239">
        <f t="shared" si="4"/>
        <v>3287766</v>
      </c>
      <c r="G19" s="134">
        <f t="shared" si="5"/>
        <v>59.70031143336886</v>
      </c>
      <c r="H19" s="133">
        <v>34416</v>
      </c>
      <c r="I19" s="133">
        <v>14108</v>
      </c>
      <c r="J19" s="133">
        <v>3239242</v>
      </c>
      <c r="K19" s="133">
        <v>1568032</v>
      </c>
      <c r="L19" s="133">
        <v>1671210</v>
      </c>
      <c r="M19" s="134">
        <f t="shared" si="6"/>
        <v>48.4073743178188</v>
      </c>
      <c r="N19" s="136" t="s">
        <v>114</v>
      </c>
      <c r="O19" s="234" t="s">
        <v>251</v>
      </c>
      <c r="P19" s="212" t="s">
        <v>265</v>
      </c>
    </row>
    <row r="20" spans="1:16" ht="20.399999999999999">
      <c r="A20" s="182">
        <v>645</v>
      </c>
      <c r="B20" s="183">
        <v>44360</v>
      </c>
      <c r="C20" s="184" t="s">
        <v>845</v>
      </c>
      <c r="D20" s="181" t="s">
        <v>388</v>
      </c>
      <c r="E20" s="185">
        <v>5507117</v>
      </c>
      <c r="F20" s="185">
        <f t="shared" si="4"/>
        <v>3280353</v>
      </c>
      <c r="G20" s="186">
        <f t="shared" si="5"/>
        <v>59.565703797467897</v>
      </c>
      <c r="H20" s="185">
        <v>63341</v>
      </c>
      <c r="I20" s="185">
        <v>14834</v>
      </c>
      <c r="J20" s="185">
        <v>3202178</v>
      </c>
      <c r="K20" s="185">
        <v>1811795</v>
      </c>
      <c r="L20" s="185">
        <v>1390383</v>
      </c>
      <c r="M20" s="186">
        <f t="shared" si="6"/>
        <v>56.580083930374897</v>
      </c>
      <c r="N20" s="181" t="s">
        <v>113</v>
      </c>
      <c r="O20" s="213" t="s">
        <v>202</v>
      </c>
      <c r="P20" s="213" t="s">
        <v>269</v>
      </c>
    </row>
    <row r="21" spans="1:16" s="215" customFormat="1" ht="20.399999999999999">
      <c r="A21" s="129">
        <v>646</v>
      </c>
      <c r="B21" s="130">
        <v>44465</v>
      </c>
      <c r="C21" s="210" t="s">
        <v>846</v>
      </c>
      <c r="D21" s="225" t="s">
        <v>257</v>
      </c>
      <c r="E21" s="133">
        <v>5519168</v>
      </c>
      <c r="F21" s="239">
        <f t="shared" si="4"/>
        <v>2882879</v>
      </c>
      <c r="G21" s="134">
        <f t="shared" si="5"/>
        <v>52.233941782529541</v>
      </c>
      <c r="H21" s="233">
        <v>58499</v>
      </c>
      <c r="I21" s="233">
        <v>14073</v>
      </c>
      <c r="J21" s="233">
        <v>2810307</v>
      </c>
      <c r="K21" s="233">
        <v>987045</v>
      </c>
      <c r="L21" s="233">
        <v>1823262</v>
      </c>
      <c r="M21" s="238">
        <f t="shared" si="6"/>
        <v>35.122319376495163</v>
      </c>
      <c r="N21" s="136" t="s">
        <v>114</v>
      </c>
      <c r="O21" s="234" t="s">
        <v>125</v>
      </c>
      <c r="P21" s="237" t="s">
        <v>203</v>
      </c>
    </row>
    <row r="22" spans="1:16" ht="20.399999999999999">
      <c r="A22" s="182">
        <v>647</v>
      </c>
      <c r="B22" s="183">
        <v>44465</v>
      </c>
      <c r="C22" s="184" t="s">
        <v>847</v>
      </c>
      <c r="D22" s="181" t="s">
        <v>388</v>
      </c>
      <c r="E22" s="185">
        <v>5519168</v>
      </c>
      <c r="F22" s="185">
        <f>SUM(H22:J22)</f>
        <v>2903228</v>
      </c>
      <c r="G22" s="186">
        <f>100/E22*F22</f>
        <v>52.602638658580425</v>
      </c>
      <c r="H22" s="185">
        <v>36336</v>
      </c>
      <c r="I22" s="185">
        <v>13943</v>
      </c>
      <c r="J22" s="185">
        <v>2852949</v>
      </c>
      <c r="K22" s="185">
        <v>1828642</v>
      </c>
      <c r="L22" s="185">
        <v>1024307</v>
      </c>
      <c r="M22" s="186">
        <f>100/SUM(K22:L22)*K22</f>
        <v>64.096554126975278</v>
      </c>
      <c r="N22" s="181" t="s">
        <v>113</v>
      </c>
      <c r="O22" s="213" t="s">
        <v>203</v>
      </c>
      <c r="P22" s="213" t="s">
        <v>125</v>
      </c>
    </row>
    <row r="23" spans="1:16" s="215" customFormat="1" ht="20.399999999999999">
      <c r="A23" s="129">
        <v>648</v>
      </c>
      <c r="B23" s="130">
        <v>44528</v>
      </c>
      <c r="C23" s="210" t="s">
        <v>848</v>
      </c>
      <c r="D23" s="225" t="s">
        <v>257</v>
      </c>
      <c r="E23" s="133">
        <v>5528244</v>
      </c>
      <c r="F23" s="239">
        <f t="shared" ref="F23" si="7">SUM(H23:J23)</f>
        <v>3610590</v>
      </c>
      <c r="G23" s="134">
        <f t="shared" ref="G23" si="8">100/E23*F23</f>
        <v>65.311697529993253</v>
      </c>
      <c r="H23" s="133">
        <v>50719</v>
      </c>
      <c r="I23" s="133">
        <v>15775</v>
      </c>
      <c r="J23" s="133">
        <f>SUM(K23:L23)</f>
        <v>3544096</v>
      </c>
      <c r="K23" s="133">
        <v>2161272</v>
      </c>
      <c r="L23" s="133">
        <v>1382824</v>
      </c>
      <c r="M23" s="134">
        <f t="shared" ref="M23" si="9">100/SUM(K23:L23)*K23</f>
        <v>60.982321020649557</v>
      </c>
      <c r="N23" s="136" t="s">
        <v>113</v>
      </c>
      <c r="O23" s="234" t="s">
        <v>202</v>
      </c>
      <c r="P23" s="212" t="s">
        <v>851</v>
      </c>
    </row>
    <row r="24" spans="1:16" ht="20.399999999999999">
      <c r="A24" s="182">
        <v>649</v>
      </c>
      <c r="B24" s="183">
        <v>44528</v>
      </c>
      <c r="C24" s="184" t="s">
        <v>849</v>
      </c>
      <c r="D24" s="181" t="s">
        <v>257</v>
      </c>
      <c r="E24" s="185">
        <v>5528244</v>
      </c>
      <c r="F24" s="185">
        <f>SUM(H24:J24)</f>
        <v>3575701</v>
      </c>
      <c r="G24" s="186">
        <f>100/E24*F24</f>
        <v>64.680592969485431</v>
      </c>
      <c r="H24" s="185">
        <v>127411</v>
      </c>
      <c r="I24" s="185">
        <v>18153</v>
      </c>
      <c r="J24" s="185">
        <f>SUM(K24:L24)</f>
        <v>3430137</v>
      </c>
      <c r="K24" s="185">
        <v>1094989</v>
      </c>
      <c r="L24" s="185">
        <v>2335148</v>
      </c>
      <c r="M24" s="186">
        <f>100/SUM(K24:L24)*K24</f>
        <v>31.922602508296315</v>
      </c>
      <c r="N24" s="181" t="s">
        <v>114</v>
      </c>
      <c r="O24" s="213" t="s">
        <v>125</v>
      </c>
      <c r="P24" s="213" t="s">
        <v>203</v>
      </c>
    </row>
    <row r="25" spans="1:16" s="215" customFormat="1" ht="30.6">
      <c r="A25" s="129">
        <v>650</v>
      </c>
      <c r="B25" s="130">
        <v>44528</v>
      </c>
      <c r="C25" s="210" t="s">
        <v>850</v>
      </c>
      <c r="D25" s="225" t="s">
        <v>388</v>
      </c>
      <c r="E25" s="133">
        <v>5528244</v>
      </c>
      <c r="F25" s="239">
        <f t="shared" ref="F25" si="10">SUM(H25:J25)</f>
        <v>3633801</v>
      </c>
      <c r="G25" s="134">
        <f t="shared" ref="G25:G32" si="11">100/E25*F25</f>
        <v>65.731559605545641</v>
      </c>
      <c r="H25" s="133">
        <v>34318</v>
      </c>
      <c r="I25" s="133">
        <v>15805</v>
      </c>
      <c r="J25" s="133">
        <f>SUM(K25:L25)</f>
        <v>3583678</v>
      </c>
      <c r="K25" s="133">
        <v>2222594</v>
      </c>
      <c r="L25" s="133">
        <v>1361084</v>
      </c>
      <c r="M25" s="134">
        <f t="shared" ref="M25:M32" si="12">100/SUM(K25:L25)*K25</f>
        <v>62.019913619471389</v>
      </c>
      <c r="N25" s="136" t="s">
        <v>113</v>
      </c>
      <c r="O25" s="235" t="s">
        <v>268</v>
      </c>
      <c r="P25" s="240" t="s">
        <v>254</v>
      </c>
    </row>
    <row r="26" spans="1:16" ht="30.6">
      <c r="A26" s="182">
        <v>651</v>
      </c>
      <c r="B26" s="183">
        <v>44605</v>
      </c>
      <c r="C26" s="184" t="s">
        <v>852</v>
      </c>
      <c r="D26" s="181" t="s">
        <v>257</v>
      </c>
      <c r="E26" s="185">
        <v>5532520</v>
      </c>
      <c r="F26" s="185">
        <f>SUM(H26:J26)</f>
        <v>2445370</v>
      </c>
      <c r="G26" s="186">
        <f>100/E26*F26</f>
        <v>44.199930592207529</v>
      </c>
      <c r="H26" s="185">
        <v>42339</v>
      </c>
      <c r="I26" s="185">
        <v>8485</v>
      </c>
      <c r="J26" s="185">
        <f t="shared" ref="J26:J32" si="13">SUM(K26:L26)</f>
        <v>2394546</v>
      </c>
      <c r="K26" s="185">
        <v>499485</v>
      </c>
      <c r="L26" s="185">
        <v>1895061</v>
      </c>
      <c r="M26" s="186">
        <f>100/SUM(K26:L26)*K26</f>
        <v>20.859277708592778</v>
      </c>
      <c r="N26" s="181" t="s">
        <v>114</v>
      </c>
      <c r="O26" s="213" t="s">
        <v>125</v>
      </c>
      <c r="P26" s="213" t="s">
        <v>203</v>
      </c>
    </row>
    <row r="27" spans="1:16" s="215" customFormat="1" ht="30.6">
      <c r="A27" s="129">
        <v>652</v>
      </c>
      <c r="B27" s="130">
        <v>44605</v>
      </c>
      <c r="C27" s="210" t="s">
        <v>853</v>
      </c>
      <c r="D27" s="225" t="s">
        <v>257</v>
      </c>
      <c r="E27" s="133">
        <v>5532520</v>
      </c>
      <c r="F27" s="239">
        <f t="shared" ref="F27" si="14">SUM(H27:J27)</f>
        <v>2447652</v>
      </c>
      <c r="G27" s="134">
        <f t="shared" si="11"/>
        <v>44.241177618878915</v>
      </c>
      <c r="H27" s="133">
        <v>19498</v>
      </c>
      <c r="I27" s="133">
        <v>7870</v>
      </c>
      <c r="J27" s="133">
        <f t="shared" si="13"/>
        <v>2420284</v>
      </c>
      <c r="K27" s="133">
        <v>1371177</v>
      </c>
      <c r="L27" s="133">
        <v>1049107</v>
      </c>
      <c r="M27" s="134">
        <f t="shared" si="12"/>
        <v>56.653558012200222</v>
      </c>
      <c r="N27" s="136" t="s">
        <v>113</v>
      </c>
      <c r="O27" s="235" t="s">
        <v>525</v>
      </c>
      <c r="P27" s="240" t="s">
        <v>562</v>
      </c>
    </row>
    <row r="28" spans="1:16" ht="20.399999999999999">
      <c r="A28" s="182">
        <v>653</v>
      </c>
      <c r="B28" s="183">
        <v>44605</v>
      </c>
      <c r="C28" s="184" t="s">
        <v>854</v>
      </c>
      <c r="D28" s="181" t="s">
        <v>388</v>
      </c>
      <c r="E28" s="185">
        <v>5532520</v>
      </c>
      <c r="F28" s="185">
        <f>SUM(H28:J28)</f>
        <v>2435868</v>
      </c>
      <c r="G28" s="186">
        <f>100/E28*F28</f>
        <v>44.028182455734452</v>
      </c>
      <c r="H28" s="185">
        <v>63067</v>
      </c>
      <c r="I28" s="185">
        <v>9385</v>
      </c>
      <c r="J28" s="185">
        <f t="shared" si="13"/>
        <v>2363416</v>
      </c>
      <c r="K28" s="185">
        <v>883251</v>
      </c>
      <c r="L28" s="185">
        <v>1480165</v>
      </c>
      <c r="M28" s="186">
        <f>100/SUM(K28:L28)*K28</f>
        <v>37.37179573972589</v>
      </c>
      <c r="N28" s="181" t="s">
        <v>114</v>
      </c>
      <c r="O28" s="213" t="s">
        <v>289</v>
      </c>
      <c r="P28" s="213" t="s">
        <v>260</v>
      </c>
    </row>
    <row r="29" spans="1:16" s="215" customFormat="1" ht="20.399999999999999">
      <c r="A29" s="129">
        <v>654</v>
      </c>
      <c r="B29" s="130">
        <v>44605</v>
      </c>
      <c r="C29" s="210" t="s">
        <v>855</v>
      </c>
      <c r="D29" s="225" t="s">
        <v>388</v>
      </c>
      <c r="E29" s="133">
        <v>5532520</v>
      </c>
      <c r="F29" s="239">
        <f t="shared" ref="F29:F39" si="15">SUM(H29:J29)</f>
        <v>2442217</v>
      </c>
      <c r="G29" s="134">
        <f t="shared" si="11"/>
        <v>44.142940287608539</v>
      </c>
      <c r="H29" s="133">
        <v>45226</v>
      </c>
      <c r="I29" s="133">
        <v>8545</v>
      </c>
      <c r="J29" s="133">
        <f t="shared" si="13"/>
        <v>2388446</v>
      </c>
      <c r="K29" s="133">
        <v>1084802</v>
      </c>
      <c r="L29" s="133">
        <v>1303644</v>
      </c>
      <c r="M29" s="134">
        <f t="shared" si="12"/>
        <v>45.418736701604303</v>
      </c>
      <c r="N29" s="136" t="s">
        <v>114</v>
      </c>
      <c r="O29" s="235" t="s">
        <v>400</v>
      </c>
      <c r="P29" s="240" t="s">
        <v>274</v>
      </c>
    </row>
    <row r="30" spans="1:16" ht="20.399999999999999">
      <c r="A30" s="182">
        <v>655</v>
      </c>
      <c r="B30" s="183">
        <v>44696</v>
      </c>
      <c r="C30" s="184" t="s">
        <v>856</v>
      </c>
      <c r="D30" s="181" t="s">
        <v>388</v>
      </c>
      <c r="E30" s="185">
        <v>5538252</v>
      </c>
      <c r="F30" s="185">
        <f t="shared" si="15"/>
        <v>2217142</v>
      </c>
      <c r="G30" s="186">
        <f t="shared" si="11"/>
        <v>40.033245146663603</v>
      </c>
      <c r="H30" s="185">
        <v>60591</v>
      </c>
      <c r="I30" s="185">
        <v>8143</v>
      </c>
      <c r="J30" s="185">
        <f t="shared" si="13"/>
        <v>2148408</v>
      </c>
      <c r="K30" s="185">
        <v>1255038</v>
      </c>
      <c r="L30" s="185">
        <v>893370</v>
      </c>
      <c r="M30" s="186">
        <f t="shared" si="12"/>
        <v>58.417116301931472</v>
      </c>
      <c r="N30" s="181" t="s">
        <v>113</v>
      </c>
      <c r="O30" s="213" t="s">
        <v>183</v>
      </c>
      <c r="P30" s="213" t="s">
        <v>267</v>
      </c>
    </row>
    <row r="31" spans="1:16" s="215" customFormat="1" ht="30.6">
      <c r="A31" s="129">
        <v>656</v>
      </c>
      <c r="B31" s="130">
        <v>44696</v>
      </c>
      <c r="C31" s="210" t="s">
        <v>857</v>
      </c>
      <c r="D31" s="225" t="s">
        <v>388</v>
      </c>
      <c r="E31" s="133">
        <v>5538252</v>
      </c>
      <c r="F31" s="239">
        <f t="shared" si="15"/>
        <v>2229714</v>
      </c>
      <c r="G31" s="134">
        <f t="shared" si="11"/>
        <v>40.26024817938945</v>
      </c>
      <c r="H31" s="133">
        <v>30989</v>
      </c>
      <c r="I31" s="133">
        <v>7330</v>
      </c>
      <c r="J31" s="133">
        <f t="shared" si="13"/>
        <v>2191395</v>
      </c>
      <c r="K31" s="133">
        <v>1319276</v>
      </c>
      <c r="L31" s="133">
        <v>872119</v>
      </c>
      <c r="M31" s="134">
        <f t="shared" si="12"/>
        <v>60.202565032775922</v>
      </c>
      <c r="N31" s="136" t="s">
        <v>113</v>
      </c>
      <c r="O31" s="235" t="s">
        <v>186</v>
      </c>
      <c r="P31" s="235" t="s">
        <v>290</v>
      </c>
    </row>
    <row r="32" spans="1:16" ht="30.6">
      <c r="A32" s="182">
        <v>657</v>
      </c>
      <c r="B32" s="183">
        <v>44696</v>
      </c>
      <c r="C32" s="184" t="s">
        <v>858</v>
      </c>
      <c r="D32" s="181" t="s">
        <v>388</v>
      </c>
      <c r="E32" s="185">
        <v>5538252</v>
      </c>
      <c r="F32" s="185">
        <f t="shared" si="15"/>
        <v>2214228</v>
      </c>
      <c r="G32" s="186">
        <f t="shared" si="11"/>
        <v>39.980629267140607</v>
      </c>
      <c r="H32" s="185">
        <v>74947</v>
      </c>
      <c r="I32" s="185">
        <v>8603</v>
      </c>
      <c r="J32" s="185">
        <f t="shared" si="13"/>
        <v>2130678</v>
      </c>
      <c r="K32" s="185">
        <v>1523005</v>
      </c>
      <c r="L32" s="185">
        <v>607673</v>
      </c>
      <c r="M32" s="186">
        <f t="shared" si="12"/>
        <v>71.47982942518766</v>
      </c>
      <c r="N32" s="181" t="s">
        <v>113</v>
      </c>
      <c r="O32" s="213" t="s">
        <v>203</v>
      </c>
      <c r="P32" s="213" t="s">
        <v>125</v>
      </c>
    </row>
    <row r="33" spans="1:16" s="215" customFormat="1" ht="23.25" customHeight="1">
      <c r="A33" s="129">
        <v>658</v>
      </c>
      <c r="B33" s="130">
        <v>44829</v>
      </c>
      <c r="C33" s="210" t="s">
        <v>861</v>
      </c>
      <c r="D33" s="225" t="s">
        <v>257</v>
      </c>
      <c r="E33" s="133">
        <v>5549085</v>
      </c>
      <c r="F33" s="239">
        <f t="shared" si="15"/>
        <v>2900889</v>
      </c>
      <c r="G33" s="134">
        <f t="shared" ref="G33" si="16">100/E33*F33</f>
        <v>52.276888892493091</v>
      </c>
      <c r="H33" s="133">
        <v>27950</v>
      </c>
      <c r="I33" s="133">
        <v>11148</v>
      </c>
      <c r="J33" s="133">
        <v>2861791</v>
      </c>
      <c r="K33" s="133">
        <v>1062703</v>
      </c>
      <c r="L33" s="133">
        <v>1799088</v>
      </c>
      <c r="M33" s="134">
        <f t="shared" ref="M33" si="17">100/SUM(K33:L33)*K33</f>
        <v>37.134193237731196</v>
      </c>
      <c r="N33" s="136" t="s">
        <v>114</v>
      </c>
      <c r="O33" s="240" t="s">
        <v>851</v>
      </c>
      <c r="P33" s="237" t="s">
        <v>202</v>
      </c>
    </row>
    <row r="34" spans="1:16" ht="21" customHeight="1">
      <c r="A34" s="182">
        <v>659</v>
      </c>
      <c r="B34" s="183">
        <v>44829</v>
      </c>
      <c r="C34" s="184" t="s">
        <v>805</v>
      </c>
      <c r="D34" s="181" t="s">
        <v>235</v>
      </c>
      <c r="E34" s="185">
        <v>5549085</v>
      </c>
      <c r="F34" s="185">
        <f t="shared" si="15"/>
        <v>2894562</v>
      </c>
      <c r="G34" s="186">
        <f>100/E34*F34</f>
        <v>52.162870094799416</v>
      </c>
      <c r="H34" s="185">
        <v>30866</v>
      </c>
      <c r="I34" s="185">
        <v>11436</v>
      </c>
      <c r="J34" s="185">
        <v>2852260</v>
      </c>
      <c r="K34" s="185">
        <v>1570813</v>
      </c>
      <c r="L34" s="185">
        <v>1281447</v>
      </c>
      <c r="M34" s="186">
        <f>100/SUM(K34:L34)*K34</f>
        <v>55.072574029015591</v>
      </c>
      <c r="N34" s="181" t="s">
        <v>113</v>
      </c>
      <c r="O34" s="213" t="s">
        <v>271</v>
      </c>
      <c r="P34" s="213" t="s">
        <v>294</v>
      </c>
    </row>
    <row r="35" spans="1:16" s="215" customFormat="1" ht="20.399999999999999">
      <c r="A35" s="129">
        <v>660</v>
      </c>
      <c r="B35" s="130">
        <v>44829</v>
      </c>
      <c r="C35" s="210" t="s">
        <v>860</v>
      </c>
      <c r="D35" s="225" t="s">
        <v>388</v>
      </c>
      <c r="E35" s="133">
        <v>5549085</v>
      </c>
      <c r="F35" s="239">
        <f t="shared" si="15"/>
        <v>2895809</v>
      </c>
      <c r="G35" s="134">
        <f t="shared" ref="G35:G39" si="18">100/E35*F35</f>
        <v>52.185342268139706</v>
      </c>
      <c r="H35" s="133">
        <v>30617</v>
      </c>
      <c r="I35" s="133">
        <v>11205</v>
      </c>
      <c r="J35" s="133">
        <v>2853987</v>
      </c>
      <c r="K35" s="133">
        <v>1442591</v>
      </c>
      <c r="L35" s="133">
        <v>1411396</v>
      </c>
      <c r="M35" s="134">
        <f t="shared" ref="M35:M39" si="19">100/SUM(K35:L35)*K35</f>
        <v>50.546516154418363</v>
      </c>
      <c r="N35" s="136" t="s">
        <v>113</v>
      </c>
      <c r="O35" s="240" t="s">
        <v>402</v>
      </c>
      <c r="P35" s="240" t="s">
        <v>401</v>
      </c>
    </row>
    <row r="36" spans="1:16" ht="31.8" customHeight="1">
      <c r="A36" s="182">
        <v>661</v>
      </c>
      <c r="B36" s="183">
        <v>44829</v>
      </c>
      <c r="C36" s="184" t="s">
        <v>859</v>
      </c>
      <c r="D36" s="181" t="s">
        <v>388</v>
      </c>
      <c r="E36" s="185">
        <v>5549085</v>
      </c>
      <c r="F36" s="185">
        <f t="shared" si="15"/>
        <v>2869258</v>
      </c>
      <c r="G36" s="186">
        <f t="shared" si="18"/>
        <v>51.706866987980902</v>
      </c>
      <c r="H36" s="185">
        <v>112833</v>
      </c>
      <c r="I36" s="185">
        <v>13738</v>
      </c>
      <c r="J36" s="185">
        <v>2742687</v>
      </c>
      <c r="K36" s="185">
        <v>1316230</v>
      </c>
      <c r="L36" s="185">
        <v>1426457</v>
      </c>
      <c r="M36" s="186">
        <f t="shared" si="19"/>
        <v>47.990528995835106</v>
      </c>
      <c r="N36" s="181" t="s">
        <v>114</v>
      </c>
      <c r="O36" s="213" t="s">
        <v>295</v>
      </c>
      <c r="P36" s="213" t="s">
        <v>133</v>
      </c>
    </row>
    <row r="37" spans="1:16" s="215" customFormat="1" ht="40.799999999999997">
      <c r="A37" s="129">
        <v>662</v>
      </c>
      <c r="B37" s="130">
        <v>45095</v>
      </c>
      <c r="C37" s="210" t="s">
        <v>864</v>
      </c>
      <c r="D37" s="225" t="s">
        <v>235</v>
      </c>
      <c r="E37" s="133">
        <v>5567120</v>
      </c>
      <c r="F37" s="248">
        <f t="shared" ref="F37:F38" si="20">SUM(H37:J37)</f>
        <v>2358623</v>
      </c>
      <c r="G37" s="134">
        <f t="shared" ref="G37" si="21">100/E37*F37</f>
        <v>42.367022805328425</v>
      </c>
      <c r="H37" s="133">
        <v>51066</v>
      </c>
      <c r="I37" s="133">
        <v>9009</v>
      </c>
      <c r="J37" s="133">
        <v>2298548</v>
      </c>
      <c r="K37" s="133">
        <v>1803309</v>
      </c>
      <c r="L37" s="133">
        <v>495239</v>
      </c>
      <c r="M37" s="134">
        <f t="shared" ref="M37:M38" si="22">100/SUM(K37:L37)*K37</f>
        <v>78.454267650708189</v>
      </c>
      <c r="N37" s="136" t="s">
        <v>113</v>
      </c>
      <c r="O37" s="235" t="s">
        <v>203</v>
      </c>
      <c r="P37" s="240">
        <v>0</v>
      </c>
    </row>
    <row r="38" spans="1:16" ht="27" customHeight="1">
      <c r="A38" s="182">
        <v>663</v>
      </c>
      <c r="B38" s="183">
        <v>45095</v>
      </c>
      <c r="C38" s="184" t="s">
        <v>865</v>
      </c>
      <c r="D38" s="181" t="s">
        <v>388</v>
      </c>
      <c r="E38" s="185">
        <v>5567120</v>
      </c>
      <c r="F38" s="185">
        <f t="shared" si="20"/>
        <v>2368136</v>
      </c>
      <c r="G38" s="186">
        <f t="shared" si="18"/>
        <v>42.53790110505971</v>
      </c>
      <c r="H38" s="185">
        <v>21825</v>
      </c>
      <c r="I38" s="185">
        <v>8260</v>
      </c>
      <c r="J38" s="185">
        <v>2338051</v>
      </c>
      <c r="K38" s="185">
        <v>1380974</v>
      </c>
      <c r="L38" s="185">
        <v>957077</v>
      </c>
      <c r="M38" s="186">
        <f t="shared" si="22"/>
        <v>59.06517864665912</v>
      </c>
      <c r="N38" s="181" t="s">
        <v>113</v>
      </c>
      <c r="O38" s="213" t="s">
        <v>183</v>
      </c>
      <c r="P38" s="213" t="s">
        <v>267</v>
      </c>
    </row>
    <row r="39" spans="1:16" s="247" customFormat="1" ht="31.8" customHeight="1">
      <c r="A39" s="129">
        <v>664</v>
      </c>
      <c r="B39" s="130">
        <v>45095</v>
      </c>
      <c r="C39" s="131" t="s">
        <v>866</v>
      </c>
      <c r="D39" s="132" t="s">
        <v>388</v>
      </c>
      <c r="E39" s="133">
        <v>5567120</v>
      </c>
      <c r="F39" s="133">
        <f t="shared" si="15"/>
        <v>2365154</v>
      </c>
      <c r="G39" s="134">
        <f t="shared" si="18"/>
        <v>42.484336604923193</v>
      </c>
      <c r="H39" s="133">
        <v>34575</v>
      </c>
      <c r="I39" s="133">
        <v>8585</v>
      </c>
      <c r="J39" s="133">
        <v>2321994</v>
      </c>
      <c r="K39" s="133">
        <v>1438216</v>
      </c>
      <c r="L39" s="133">
        <v>883778</v>
      </c>
      <c r="M39" s="134">
        <f t="shared" si="19"/>
        <v>61.938833605943856</v>
      </c>
      <c r="N39" s="132" t="s">
        <v>113</v>
      </c>
      <c r="O39" s="235" t="s">
        <v>867</v>
      </c>
      <c r="P39" s="235" t="s">
        <v>185</v>
      </c>
    </row>
    <row r="40" spans="1:16" ht="1.5" customHeight="1">
      <c r="A40" s="202"/>
      <c r="B40" s="203"/>
      <c r="C40" s="204"/>
      <c r="D40" s="241"/>
      <c r="E40" s="214"/>
      <c r="F40" s="242"/>
      <c r="G40" s="243"/>
      <c r="H40" s="214"/>
      <c r="I40" s="214"/>
      <c r="J40" s="244"/>
      <c r="K40" s="214"/>
      <c r="L40" s="214"/>
      <c r="M40" s="243"/>
      <c r="N40" s="205"/>
      <c r="O40" s="206"/>
      <c r="P40" s="206"/>
    </row>
    <row r="41" spans="1:16">
      <c r="A41" s="215"/>
      <c r="B41" s="216"/>
      <c r="C41" s="208"/>
      <c r="D41" s="132"/>
      <c r="E41" s="133"/>
      <c r="F41" s="133"/>
      <c r="G41" s="134"/>
      <c r="H41" s="133"/>
      <c r="I41" s="133"/>
      <c r="J41" s="133"/>
      <c r="K41" s="133"/>
      <c r="L41" s="133"/>
      <c r="M41" s="134"/>
      <c r="N41" s="209"/>
      <c r="O41" s="217"/>
      <c r="P41" s="217"/>
    </row>
    <row r="42" spans="1:16">
      <c r="A42" s="221"/>
      <c r="B42" s="153"/>
      <c r="C42" s="108"/>
      <c r="D42" s="226"/>
      <c r="E42" s="110"/>
      <c r="F42" s="110"/>
      <c r="G42" s="110"/>
      <c r="H42" s="110"/>
      <c r="I42" s="110"/>
      <c r="J42" s="110"/>
      <c r="K42" s="110"/>
      <c r="L42" s="110"/>
      <c r="M42" s="110"/>
      <c r="N42" s="108"/>
      <c r="O42" s="108"/>
      <c r="P42" s="108"/>
    </row>
    <row r="43" spans="1:16">
      <c r="A43" s="108" t="s">
        <v>358</v>
      </c>
      <c r="B43" s="153"/>
      <c r="C43" s="108"/>
      <c r="D43" s="226"/>
      <c r="E43" s="110"/>
      <c r="F43" s="110"/>
      <c r="G43" s="156"/>
      <c r="H43" s="110"/>
      <c r="I43" s="110"/>
      <c r="J43" s="110"/>
      <c r="K43" s="110"/>
      <c r="L43" s="110"/>
      <c r="M43" s="156"/>
      <c r="N43" s="108"/>
      <c r="O43" s="108"/>
      <c r="P43" s="108"/>
    </row>
    <row r="44" spans="1:16">
      <c r="A44" s="218" t="s">
        <v>141</v>
      </c>
      <c r="B44" s="161"/>
      <c r="C44" s="161"/>
      <c r="D44" s="227"/>
      <c r="E44" s="159"/>
      <c r="F44" s="159"/>
      <c r="G44" s="159"/>
      <c r="H44" s="159"/>
      <c r="I44" s="159"/>
      <c r="J44" s="159"/>
      <c r="K44" s="159"/>
      <c r="L44" s="159"/>
      <c r="M44" s="159"/>
      <c r="N44" s="159"/>
      <c r="O44" s="108"/>
      <c r="P44" s="108"/>
    </row>
    <row r="45" spans="1:16">
      <c r="A45" s="219" t="s">
        <v>137</v>
      </c>
      <c r="B45" s="161"/>
      <c r="C45" s="161"/>
      <c r="D45" s="227"/>
      <c r="E45" s="159"/>
      <c r="F45" s="159"/>
      <c r="G45" s="159"/>
      <c r="H45" s="159"/>
      <c r="I45" s="159"/>
      <c r="J45" s="159"/>
      <c r="K45" s="159"/>
      <c r="L45" s="159"/>
      <c r="M45" s="159"/>
      <c r="N45" s="159"/>
      <c r="P45" s="161"/>
    </row>
    <row r="46" spans="1:16">
      <c r="A46" s="219" t="s">
        <v>138</v>
      </c>
      <c r="B46" s="161"/>
      <c r="C46" s="161"/>
      <c r="D46" s="227"/>
      <c r="E46" s="159"/>
      <c r="F46" s="159"/>
      <c r="G46" s="159"/>
      <c r="H46" s="159"/>
      <c r="I46" s="159"/>
      <c r="J46" s="159"/>
      <c r="K46" s="159"/>
      <c r="L46" s="159"/>
      <c r="M46" s="159"/>
      <c r="N46" s="159"/>
    </row>
    <row r="47" spans="1:16">
      <c r="A47" s="219" t="s">
        <v>139</v>
      </c>
      <c r="B47" s="161"/>
      <c r="C47" s="161"/>
      <c r="D47" s="161"/>
      <c r="E47" s="159"/>
      <c r="F47" s="159"/>
      <c r="G47" s="162"/>
      <c r="H47" s="159"/>
      <c r="I47" s="159"/>
      <c r="J47" s="163"/>
      <c r="K47" s="161"/>
      <c r="L47" s="159"/>
      <c r="M47" s="164"/>
      <c r="N47" s="161"/>
    </row>
    <row r="48" spans="1:16">
      <c r="A48" s="218" t="s">
        <v>442</v>
      </c>
      <c r="B48" s="161"/>
      <c r="C48" s="161"/>
      <c r="D48" s="161"/>
      <c r="E48" s="159"/>
      <c r="F48" s="159"/>
      <c r="G48" s="162"/>
      <c r="H48" s="159"/>
      <c r="I48" s="159"/>
      <c r="J48" s="159"/>
      <c r="K48" s="165"/>
      <c r="L48" s="163"/>
      <c r="M48" s="164"/>
      <c r="N48" s="161"/>
      <c r="O48" s="161"/>
      <c r="P48" s="161"/>
    </row>
    <row r="49" spans="1:16">
      <c r="A49" s="218" t="s">
        <v>645</v>
      </c>
      <c r="B49" s="161"/>
      <c r="C49" s="161"/>
      <c r="D49" s="161"/>
      <c r="F49" s="166"/>
      <c r="J49" s="159"/>
      <c r="K49" s="161"/>
      <c r="L49" s="161"/>
      <c r="M49" s="164"/>
      <c r="N49" s="161"/>
      <c r="O49" s="161"/>
      <c r="P49" s="161"/>
    </row>
    <row r="50" spans="1:16">
      <c r="A50" s="218" t="s">
        <v>834</v>
      </c>
      <c r="B50" s="161"/>
      <c r="C50" s="161"/>
      <c r="D50" s="161"/>
      <c r="F50" s="166"/>
      <c r="J50" s="159"/>
      <c r="K50" s="161"/>
      <c r="L50" s="161"/>
      <c r="M50" s="164"/>
      <c r="N50" s="161"/>
      <c r="O50" s="161"/>
      <c r="P50" s="161"/>
    </row>
    <row r="51" spans="1:16">
      <c r="A51" s="161"/>
      <c r="B51" s="161"/>
      <c r="C51" s="161"/>
      <c r="D51" s="161"/>
      <c r="E51" s="161"/>
      <c r="F51" s="161"/>
      <c r="G51" s="169"/>
      <c r="H51" s="161"/>
      <c r="I51" s="161"/>
      <c r="J51" s="170"/>
      <c r="K51" s="161"/>
      <c r="L51" s="161"/>
      <c r="M51" s="161"/>
      <c r="N51" s="161"/>
      <c r="O51" s="161"/>
      <c r="P51" s="161"/>
    </row>
    <row r="52" spans="1:16">
      <c r="A52" s="198" t="s">
        <v>868</v>
      </c>
    </row>
    <row r="53" spans="1:16" ht="14.4">
      <c r="A53" s="199"/>
    </row>
    <row r="54" spans="1:16">
      <c r="A54" s="198" t="s">
        <v>825</v>
      </c>
    </row>
    <row r="55" spans="1:16">
      <c r="A55" s="232" t="s">
        <v>862</v>
      </c>
    </row>
    <row r="56" spans="1:16" ht="13.8">
      <c r="A56" s="220"/>
    </row>
    <row r="57" spans="1:16">
      <c r="A57"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79" sqref="E79"/>
      <selection pane="bottomLeft" activeCell="D20" sqref="D20"/>
    </sheetView>
  </sheetViews>
  <sheetFormatPr baseColWidth="10" defaultColWidth="11.375" defaultRowHeight="11.4"/>
  <cols>
    <col min="1" max="1" width="8.25" style="107" customWidth="1"/>
    <col min="2" max="2" width="9.75" style="107" customWidth="1"/>
    <col min="3" max="3" width="40.625" style="107" customWidth="1"/>
    <col min="4" max="4" width="8.125" style="107" customWidth="1"/>
    <col min="5" max="5" width="10" style="107" customWidth="1"/>
    <col min="6" max="6" width="9.875" style="107" customWidth="1"/>
    <col min="7" max="7" width="10" style="107" customWidth="1"/>
    <col min="8" max="8" width="7.25" style="107" customWidth="1"/>
    <col min="9" max="9" width="6.625" style="107" customWidth="1"/>
    <col min="10" max="10" width="8.125" style="107" customWidth="1"/>
    <col min="11" max="11" width="7.75" style="107" customWidth="1"/>
    <col min="12" max="12" width="10.875" style="107" customWidth="1"/>
    <col min="13" max="13" width="6.75" style="107" customWidth="1"/>
    <col min="14" max="14" width="12.625" style="107" customWidth="1"/>
    <col min="15" max="16" width="8.25" style="107" customWidth="1"/>
    <col min="17" max="16384" width="11.37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v>23</v>
      </c>
      <c r="P4" s="187" t="s">
        <v>125</v>
      </c>
    </row>
    <row r="5" spans="1:16" ht="20.399999999999999">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0.6">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0.6">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0.399999999999999">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0.799999999999997">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0.399999999999999">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0.399999999999999">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0.799999999999997">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0.399999999999999">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0.399999999999999">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0.399999999999999">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0.399999999999999">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0.399999999999999">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0.399999999999999">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0.399999999999999">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0.399999999999999">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0.799999999999997">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51">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0.799999999999997">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0.399999999999999">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0.399999999999999">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0.399999999999999">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0.399999999999999">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0.399999999999999">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0.399999999999999">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0.399999999999999">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0.399999999999999">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0.6">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0.399999999999999">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0.399999999999999">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0.399999999999999">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ht="20.399999999999999">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0.399999999999999">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0.399999999999999">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0.399999999999999">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0.399999999999999">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0.399999999999999">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0.399999999999999">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0.399999999999999">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0.399999999999999">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0.6">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0.399999999999999">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ht="20.399999999999999">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0.399999999999999">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30.6">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0.799999999999997">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30.6">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0.399999999999999">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0.399999999999999">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1.2">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4.4">
      <c r="A105" s="199"/>
    </row>
    <row r="106" spans="1:16">
      <c r="A106" s="198" t="s">
        <v>825</v>
      </c>
    </row>
    <row r="107" spans="1:16">
      <c r="A107" s="198" t="s">
        <v>822</v>
      </c>
    </row>
    <row r="108" spans="1:16" ht="13.8">
      <c r="A108" s="200"/>
    </row>
    <row r="109" spans="1:16">
      <c r="A109" s="201" t="s">
        <v>823</v>
      </c>
    </row>
  </sheetData>
  <autoFilter ref="A4:P82" xr:uid="{00000000-0009-0000-0000-000001000000}"/>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8"/>
  <sheetViews>
    <sheetView zoomScaleNormal="100" workbookViewId="0">
      <pane ySplit="6" topLeftCell="A106" activePane="bottomLeft" state="frozen"/>
      <selection activeCell="E79" sqref="E79"/>
      <selection pane="bottomLeft" activeCell="D15" sqref="D15"/>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40.799999999999997">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0.6">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40.799999999999997">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40.799999999999997">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51">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0.399999999999999">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0.399999999999999">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0.399999999999999">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0.399999999999999">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0.6">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0.399999999999999">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0.6">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0.6">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0.399999999999999">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0.399999999999999">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0.6">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0.399999999999999">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0.6">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0.399999999999999">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0.399999999999999">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0.399999999999999">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0.6">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0.399999999999999">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0.399999999999999">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0.6">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0.399999999999999">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0.399999999999999">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0.399999999999999">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0.399999999999999">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0.399999999999999">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0.399999999999999">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0.6">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0.6">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0.399999999999999">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0.399999999999999">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0.6">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0.399999999999999">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0.6">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40.799999999999997">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40.799999999999997">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0.6">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0.6">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0.6">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0.399999999999999">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0.399999999999999">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40.799999999999997">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0.6">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40.799999999999997">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0.399999999999999">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0.399999999999999">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0.399999999999999">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0.399999999999999">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0.399999999999999">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0.399999999999999">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0.399999999999999">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0.399999999999999">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0.6">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0.399999999999999">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0.399999999999999">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0.399999999999999">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0.399999999999999">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0.6">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0.399999999999999">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0.399999999999999">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61.2">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0.6">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51">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0.6">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0.399999999999999">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0.399999999999999">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0.399999999999999">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xr:uid="{00000000-0009-0000-0000-000002000000}"/>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7"/>
  <sheetViews>
    <sheetView zoomScaleNormal="100" workbookViewId="0">
      <pane ySplit="6" topLeftCell="A106"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0.399999999999999">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0.399999999999999">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0.399999999999999">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0.399999999999999">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0.399999999999999">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0.399999999999999">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0.399999999999999">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0.399999999999999">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0.399999999999999">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0.399999999999999">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20.399999999999999">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0.6">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0.399999999999999">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0.399999999999999">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0.399999999999999">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40.799999999999997">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0.399999999999999">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0.6">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0.6">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40.799999999999997">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0.6">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40.799999999999997">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0.399999999999999">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0.399999999999999">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0.399999999999999">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0.399999999999999">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0.399999999999999">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0.399999999999999">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0.6">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0.399999999999999">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0.6">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0.399999999999999">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0.399999999999999">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0.399999999999999">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0.399999999999999">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0.399999999999999">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0.399999999999999">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0.399999999999999">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0.399999999999999">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0.6">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0.399999999999999">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0.6">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0.6">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0.399999999999999">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0.6">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0.399999999999999">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0.399999999999999">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0.399999999999999">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0.399999999999999">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0.6">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0.399999999999999">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0.399999999999999">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0.6">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0.399999999999999">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40.799999999999997">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0.6">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0.399999999999999">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0.6">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0.399999999999999">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0.399999999999999">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0.399999999999999">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0.399999999999999">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0.399999999999999">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0.399999999999999">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0.399999999999999">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0.399999999999999">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0.6">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0.399999999999999">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0.399999999999999">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0.399999999999999">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0.399999999999999">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0.6">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0.399999999999999">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0.399999999999999">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0.399999999999999">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0.6">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0.6">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0.399999999999999">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0.399999999999999">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0.399999999999999">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0.399999999999999">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xr:uid="{00000000-0009-0000-0000-000003000000}"/>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9"/>
  <sheetViews>
    <sheetView zoomScaleNormal="100" workbookViewId="0">
      <pane ySplit="6" topLeftCell="A7" activePane="bottomLeft" state="frozen"/>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0.399999999999999">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0.399999999999999">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0.6">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40.799999999999997">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0.399999999999999">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0.399999999999999">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0.399999999999999">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0.399999999999999">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0.6">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0.399999999999999">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0.399999999999999">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0.399999999999999">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0.399999999999999">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0.399999999999999">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0.399999999999999">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0.399999999999999">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0.399999999999999">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0.399999999999999">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0.399999999999999">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0.399999999999999">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0.399999999999999">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0.399999999999999">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0.399999999999999">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0.399999999999999">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0.399999999999999">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0.6">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0.399999999999999">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20.399999999999999">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0.399999999999999">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0.6">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0.6">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0.6">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0.399999999999999">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0.6">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0.6">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0.399999999999999">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0.399999999999999">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0.399999999999999">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0.399999999999999">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0.399999999999999">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0.399999999999999">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20.399999999999999">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0.399999999999999">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0.399999999999999">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0.6">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0.399999999999999">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0.399999999999999">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0.6">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0.6">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0.399999999999999">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0.399999999999999">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0.399999999999999">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0.399999999999999">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xr:uid="{00000000-0009-0000-0000-000004000000}"/>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13"/>
  <sheetViews>
    <sheetView zoomScaleNormal="100"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0.399999999999999">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40.799999999999997">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0.399999999999999">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0.399999999999999">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0.6">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51">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0.399999999999999">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0.399999999999999">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0.399999999999999">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51">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0.399999999999999">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0.399999999999999">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0.399999999999999">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0.399999999999999">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51">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0.6">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0.6">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0.6">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0.399999999999999">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0.399999999999999">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0.399999999999999">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40.799999999999997">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0.6">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0.399999999999999">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0.399999999999999">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0.399999999999999">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0.399999999999999">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0.399999999999999">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0.6">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0.399999999999999">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0.399999999999999">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0.399999999999999">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0.399999999999999">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0.6">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0.6">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0.399999999999999">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0.399999999999999">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0.399999999999999">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0.6">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40.799999999999997">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0.399999999999999">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0.399999999999999">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0.6">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0.399999999999999">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0.399999999999999">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0.399999999999999">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0.399999999999999">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0.399999999999999">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0.399999999999999">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0.399999999999999">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0.399999999999999">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0.399999999999999">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0.6">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0.6">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0.399999999999999">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0.399999999999999">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0.6">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0.399999999999999">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0.399999999999999">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0.399999999999999">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0.6">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0.399999999999999">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0.399999999999999">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0.399999999999999">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0.399999999999999">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0.399999999999999">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0.399999999999999">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0.6">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0.399999999999999">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xr:uid="{00000000-0009-0000-0000-000005000000}"/>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2"/>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40.799999999999997">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0.399999999999999">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0.399999999999999">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0.6">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0.399999999999999">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0.6">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0.399999999999999">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0.6">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0.6">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40.799999999999997">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0.6">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0.399999999999999">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0.399999999999999">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40.799999999999997">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0.399999999999999">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0.399999999999999">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0.399999999999999">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0.399999999999999">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0.399999999999999">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40.799999999999997">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0.6">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0.6">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0.399999999999999">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0.399999999999999">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0.6">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0.6">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40.799999999999997">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0.399999999999999">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40.799999999999997">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0.399999999999999">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0.6">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0.6">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0.6">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40.799999999999997">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40.799999999999997">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0.399999999999999">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0.399999999999999">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0.6">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0.399999999999999">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0.399999999999999">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0.399999999999999">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51">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0.6">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0.6">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0.399999999999999">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40.799999999999997">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51">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0.6">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0.399999999999999">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0.399999999999999">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0.6">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40.799999999999997">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0.6">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0.6">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40.799999999999997">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40.799999999999997">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0.6">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0.399999999999999">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40.799999999999997">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0.6">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40.799999999999997">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0.6">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0.399999999999999">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0.399999999999999">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0.399999999999999">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40.799999999999997">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xr:uid="{00000000-0009-0000-0000-000006000000}"/>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118"/>
  <sheetViews>
    <sheetView workbookViewId="0">
      <pane ySplit="6" topLeftCell="A7" activePane="bottomLeft" state="frozen"/>
      <selection activeCell="A64" sqref="A64"/>
      <selection pane="bottomLeft"/>
    </sheetView>
  </sheetViews>
  <sheetFormatPr baseColWidth="10" defaultColWidth="11.375" defaultRowHeight="11.4"/>
  <cols>
    <col min="1" max="1" width="8" style="58" customWidth="1"/>
    <col min="2" max="2" width="8.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0.6">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0.399999999999999">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0.6">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0.399999999999999">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0.399999999999999">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40.799999999999997">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0.399999999999999">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0.399999999999999">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0.6">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0.399999999999999">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0.399999999999999">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0.6">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61.2">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0.399999999999999">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0.399999999999999">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40.799999999999997">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0.6">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0.6">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0.6">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0.399999999999999">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0.399999999999999">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0.399999999999999">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30.6">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0.6">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0.399999999999999">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0.399999999999999">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0.399999999999999">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0.399999999999999">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0.6">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51">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0.399999999999999">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40.799999999999997">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0.6">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0.399999999999999">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0.399999999999999">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0.399999999999999">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61.2">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0.399999999999999">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71.400000000000006">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0.399999999999999">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0.6">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0.6">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0.399999999999999">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0.399999999999999">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0.399999999999999">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0.6">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0.399999999999999">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0.399999999999999">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0.6">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0.399999999999999">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0.6">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0.399999999999999">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40.799999999999997">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0.6">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0.399999999999999">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40.799999999999997">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0.399999999999999">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40.799999999999997">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0.399999999999999">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40.799999999999997">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40.799999999999997">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0.399999999999999">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0.399999999999999">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30.6">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0.6">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0.399999999999999">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0.399999999999999">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0.6">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0.6">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51">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0.6">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51">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0.399999999999999">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0.6">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0.399999999999999">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0.399999999999999">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0.399999999999999">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0.399999999999999">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0.399999999999999">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0.399999999999999">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0.399999999999999">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0.399999999999999">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0.6">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0.6">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0.399999999999999">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0.6">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xr:uid="{00000000-0009-0000-0000-000007000000}"/>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8"/>
  <sheetViews>
    <sheetView workbookViewId="0">
      <pane ySplit="6" topLeftCell="A64" activePane="bottomLeft" state="frozen"/>
      <selection pane="bottomLeft"/>
    </sheetView>
  </sheetViews>
  <sheetFormatPr baseColWidth="10" defaultColWidth="11.375" defaultRowHeight="11.4"/>
  <cols>
    <col min="1" max="1" width="8" style="58" customWidth="1"/>
    <col min="2" max="2" width="12.375" style="58" customWidth="1"/>
    <col min="3" max="3" width="29.75" style="58" customWidth="1"/>
    <col min="4" max="4" width="8.125" style="58" customWidth="1"/>
    <col min="5" max="5" width="10" style="58" customWidth="1"/>
    <col min="6" max="6" width="9.875" style="58" customWidth="1"/>
    <col min="7" max="7" width="10" style="58" customWidth="1"/>
    <col min="8" max="8" width="7.25" style="58" customWidth="1"/>
    <col min="9" max="9" width="6.625" style="58" customWidth="1"/>
    <col min="10" max="10" width="8.125" style="58" customWidth="1"/>
    <col min="11" max="11" width="7.75" style="58" customWidth="1"/>
    <col min="12" max="12" width="7.625" style="58" customWidth="1"/>
    <col min="13" max="13" width="6.75" style="58" customWidth="1"/>
    <col min="14" max="14" width="11.25" style="58" customWidth="1"/>
    <col min="15" max="15" width="8.625" style="58" customWidth="1"/>
    <col min="16" max="16" width="7.75" style="58" customWidth="1"/>
    <col min="17" max="16384" width="11.37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0.399999999999999">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0.399999999999999">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0.399999999999999">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0.399999999999999">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0.399999999999999">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0.399999999999999">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0.399999999999999">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0.399999999999999">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0.399999999999999">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40.799999999999997">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0.399999999999999">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0.399999999999999">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49" t="s">
        <v>224</v>
      </c>
      <c r="I29" s="249"/>
      <c r="J29" s="69">
        <v>381225</v>
      </c>
      <c r="K29" s="69">
        <v>121099</v>
      </c>
      <c r="L29" s="69">
        <v>260126</v>
      </c>
      <c r="M29" s="70">
        <v>31.765755131484031</v>
      </c>
      <c r="N29" s="83" t="s">
        <v>114</v>
      </c>
      <c r="O29" s="72" t="s">
        <v>251</v>
      </c>
      <c r="P29" s="72" t="s">
        <v>398</v>
      </c>
    </row>
    <row r="30" spans="1:16" s="89" customFormat="1" ht="20.399999999999999">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0.399999999999999">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0.399999999999999">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20.399999999999999">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0.399999999999999">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0.399999999999999">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40.799999999999997">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0.6">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0.6">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0.399999999999999">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51">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0.6">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0.399999999999999">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0.399999999999999">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0.399999999999999">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0.399999999999999">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0.399999999999999">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40.799999999999997">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0.399999999999999">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0.399999999999999">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0.399999999999999">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40.799999999999997">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0.399999999999999">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0.399999999999999">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0.399999999999999">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0.6">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0.399999999999999">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0.399999999999999">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61.2">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40.799999999999997">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0.399999999999999">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0.399999999999999">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2020-2023</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2023-09-06T14:12:51Z</dcterms:modified>
</cp:coreProperties>
</file>