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BB\SHAPE\03_Statistiken\03_3 SE\0800 OutputDiffusion\03Auskunftsdienst\0312SynopsenCodelisten\Zeitreihen_VZ1970-2000_SE2010\"/>
    </mc:Choice>
  </mc:AlternateContent>
  <bookViews>
    <workbookView xWindow="480" yWindow="30" windowWidth="11340" windowHeight="12260"/>
  </bookViews>
  <sheets>
    <sheet name="READ_ME" sheetId="9" r:id="rId1"/>
    <sheet name="TOC" sheetId="1" r:id="rId2"/>
    <sheet name="GENERAL_HARM" sheetId="2" r:id="rId3"/>
    <sheet name="DEMOGRAPHY_HARM" sheetId="3" r:id="rId4"/>
    <sheet name="EDUCATION_HARM" sheetId="4" r:id="rId5"/>
    <sheet name="LANGUAGE_HARM" sheetId="5" r:id="rId6"/>
    <sheet name="MOBILITY_HARM" sheetId="6" r:id="rId7"/>
    <sheet name="OCCUPATION_HARM" sheetId="7" r:id="rId8"/>
    <sheet name="RELIGION_HARM" sheetId="8" r:id="rId9"/>
  </sheets>
  <definedNames>
    <definedName name="_xlnm._FilterDatabase" localSheetId="3">DEMOGRAPHY_HARM!$A$3:$G$34</definedName>
    <definedName name="_xlnm._FilterDatabase" localSheetId="4">EDUCATION_HARM!$A$3:$G$9</definedName>
    <definedName name="_xlnm._FilterDatabase" localSheetId="2">GENERAL_HARM!$A$3:$G$8</definedName>
    <definedName name="_xlnm._FilterDatabase" localSheetId="5">LANGUAGE_HARM!$A$3:$G$18</definedName>
    <definedName name="_xlnm._FilterDatabase" localSheetId="6">MOBILITY_HARM!$A$3:$G$17</definedName>
    <definedName name="_xlnm._FilterDatabase" localSheetId="7">OCCUPATION_HARM!$A$3:$G$18</definedName>
    <definedName name="_xlnm._FilterDatabase" localSheetId="8">RELIGION_HARM!$A$3:$G$4</definedName>
  </definedNames>
  <calcPr calcId="162913" calcMode="manual"/>
</workbook>
</file>

<file path=xl/calcChain.xml><?xml version="1.0" encoding="utf-8"?>
<calcChain xmlns="http://schemas.openxmlformats.org/spreadsheetml/2006/main">
  <c r="E4" i="8" l="1"/>
  <c r="F3" i="8"/>
  <c r="E18" i="7"/>
  <c r="E17" i="7"/>
  <c r="E16" i="7"/>
  <c r="E15" i="7"/>
  <c r="E14" i="7"/>
  <c r="E13" i="7"/>
  <c r="E12" i="7"/>
  <c r="E11" i="7"/>
  <c r="E10" i="7"/>
  <c r="E9" i="7"/>
  <c r="E8" i="7"/>
  <c r="E7" i="7"/>
  <c r="E6" i="7"/>
  <c r="E5" i="7"/>
  <c r="E4" i="7"/>
  <c r="F3" i="7"/>
  <c r="E17" i="6"/>
  <c r="E16" i="6"/>
  <c r="E15" i="6"/>
  <c r="E14" i="6"/>
  <c r="E13" i="6"/>
  <c r="E12" i="6"/>
  <c r="E11" i="6"/>
  <c r="E10" i="6"/>
  <c r="E9" i="6"/>
  <c r="E8" i="6"/>
  <c r="E7" i="6"/>
  <c r="E6" i="6"/>
  <c r="E5" i="6"/>
  <c r="E4" i="6"/>
  <c r="F3" i="6"/>
  <c r="E18" i="5"/>
  <c r="E17" i="5"/>
  <c r="E16" i="5"/>
  <c r="E15" i="5"/>
  <c r="E14" i="5"/>
  <c r="E13" i="5"/>
  <c r="E12" i="5"/>
  <c r="E11" i="5"/>
  <c r="E10" i="5"/>
  <c r="E9" i="5"/>
  <c r="E8" i="5"/>
  <c r="E7" i="5"/>
  <c r="E6" i="5"/>
  <c r="E5" i="5"/>
  <c r="E4" i="5"/>
  <c r="F3" i="5"/>
  <c r="E9" i="4"/>
  <c r="E8" i="4"/>
  <c r="E7" i="4"/>
  <c r="E6" i="4"/>
  <c r="E5" i="4"/>
  <c r="E4" i="4"/>
  <c r="F3" i="4"/>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E4" i="3"/>
  <c r="F3" i="3"/>
  <c r="E7" i="2"/>
  <c r="E5" i="2"/>
  <c r="F3" i="2"/>
</calcChain>
</file>

<file path=xl/sharedStrings.xml><?xml version="1.0" encoding="utf-8"?>
<sst xmlns="http://schemas.openxmlformats.org/spreadsheetml/2006/main" count="630" uniqueCount="291">
  <si>
    <t>06/26/2014 15:01:30</t>
  </si>
  <si>
    <t/>
  </si>
  <si>
    <t>Inhaltsverzeichnis</t>
  </si>
  <si>
    <t>Allgemeine Informationen</t>
  </si>
  <si>
    <t>Demographische Angaben</t>
  </si>
  <si>
    <t>Angaben zur Bildung</t>
  </si>
  <si>
    <t>Angaben zur Sprache</t>
  </si>
  <si>
    <t>Angaben zum Pendlerverhalten</t>
  </si>
  <si>
    <t>Angaben zum Erwerb</t>
  </si>
  <si>
    <t>Angaben zur Religion und Konfessionszugehörigkeit</t>
  </si>
  <si>
    <t>GENERAL_HARM</t>
  </si>
  <si>
    <t>Variable</t>
  </si>
  <si>
    <t>Text</t>
  </si>
  <si>
    <t>Type</t>
  </si>
  <si>
    <t xml:space="preserve"> Length</t>
  </si>
  <si>
    <t>Codes</t>
  </si>
  <si>
    <t>Description</t>
  </si>
  <si>
    <t>WEIGHT_HARM</t>
  </si>
  <si>
    <t>Gewicht</t>
  </si>
  <si>
    <t>Die zwischen 1970 und 2000 erfassten Personen haben ein Gewicht von 1.</t>
  </si>
  <si>
    <t>RES_MUN_ORIG_HARM</t>
  </si>
  <si>
    <t>Original Wohngemeinde</t>
  </si>
  <si>
    <t>Integer</t>
  </si>
  <si>
    <t>4</t>
  </si>
  <si>
    <t>PERSON_ID_HARM</t>
  </si>
  <si>
    <t>Personenidentifikator</t>
  </si>
  <si>
    <t>18</t>
  </si>
  <si>
    <t>STATYEAR_HARM</t>
  </si>
  <si>
    <t>Statistikjahr</t>
  </si>
  <si>
    <t>ZONE_HARM</t>
  </si>
  <si>
    <t>Schichtung</t>
  </si>
  <si>
    <t>String</t>
  </si>
  <si>
    <t>Geografische Stratifizierung der Stichprobe. Nur für 2010 (Stichprobe) zwingend zu verwenden.</t>
  </si>
  <si>
    <t>DEMOGRAPHY_HARM</t>
  </si>
  <si>
    <t>AGE_HARM</t>
  </si>
  <si>
    <t>Alter</t>
  </si>
  <si>
    <t>3</t>
  </si>
  <si>
    <t>CLASSAGECAT1_HARM</t>
  </si>
  <si>
    <t>Altersklasse (Aggregation 1)</t>
  </si>
  <si>
    <t>2</t>
  </si>
  <si>
    <t>Die berücksichtigten Personen sind mindestens 15 Jahre alt.</t>
  </si>
  <si>
    <t>CLASSAGECAT2_HARM</t>
  </si>
  <si>
    <t>Altersklasse (Aggregation 2)</t>
  </si>
  <si>
    <t>Die Modalität 0 ist leer, da die Personen, die jünger als 15 Jahre als sind, nicht zur Grundgesamtheit gehören.</t>
  </si>
  <si>
    <t>CLASSAGECAT3_HARM</t>
  </si>
  <si>
    <t>Altersklasse (Aggregation 3)</t>
  </si>
  <si>
    <t>CLASSAGECAT4_HARM</t>
  </si>
  <si>
    <t>Altersklasse (Aggregation 4)</t>
  </si>
  <si>
    <t>CLASSAGECAT5_HARM</t>
  </si>
  <si>
    <t>Altersklasse (Aggregation 5)</t>
  </si>
  <si>
    <t>CLASSAGEFIVEYEARS_HARM</t>
  </si>
  <si>
    <t>Fünfjahresaltersklasse</t>
  </si>
  <si>
    <t>Die Modalitäten 0, 5 und 10 sind leer.</t>
  </si>
  <si>
    <t>BIRTH_CANTON_HARM</t>
  </si>
  <si>
    <t>Geburtsort: Kanton</t>
  </si>
  <si>
    <t>-6, -7, -9</t>
  </si>
  <si>
    <t>BIRTH_MUN_HARM</t>
  </si>
  <si>
    <t>Geburtsgemeinde</t>
  </si>
  <si>
    <t>BIRTH_MUNCAT_HARM</t>
  </si>
  <si>
    <t>Geburtsgemeindekategorie</t>
  </si>
  <si>
    <t>-9</t>
  </si>
  <si>
    <t>NATIONALITYCAT_HARM</t>
  </si>
  <si>
    <t>Staatsangehörigkeitskategorie</t>
  </si>
  <si>
    <t>Code -9 der SE: ohne Angabe (Personen, bei denen es nicht möglich ist, zu sagen, ob sie schweizerische oder ausländische Staatsangehörige sind).</t>
  </si>
  <si>
    <t>NATIONALITYSTATE_HARM</t>
  </si>
  <si>
    <t>Land der Staatsangehörigkeit</t>
  </si>
  <si>
    <t>NATIONALITYCONTI_HARM</t>
  </si>
  <si>
    <t>Staatsangehörigkeit (Kontinent)</t>
  </si>
  <si>
    <t>CLASSOFMS_HARM</t>
  </si>
  <si>
    <t>Zivilstand (aggregiert)</t>
  </si>
  <si>
    <t>-7</t>
  </si>
  <si>
    <t>RES_AGGLO_HARM</t>
  </si>
  <si>
    <t>Wohnort: Agglomeration</t>
  </si>
  <si>
    <t>http://www.bfs.admin.ch/bfs/portal/de/index/infothek/nomenklaturen/blank/blank/raum_glied/01.html</t>
  </si>
  <si>
    <t>RES_CANTON_HARM</t>
  </si>
  <si>
    <t>Wohnort: Kanton</t>
  </si>
  <si>
    <t>RES_DEVREG_HARM</t>
  </si>
  <si>
    <t>Wohnort: Raumplanung</t>
  </si>
  <si>
    <t>RES_DISTRICT_HARM</t>
  </si>
  <si>
    <t>Wohnort: Bezirk</t>
  </si>
  <si>
    <t>RES_GREATREG_HARM</t>
  </si>
  <si>
    <t>Wohnort: Grossregion</t>
  </si>
  <si>
    <t>1</t>
  </si>
  <si>
    <t>RES_LABMARKREG_HARM</t>
  </si>
  <si>
    <t>Wohnort: Arbeitsmarktregion</t>
  </si>
  <si>
    <t>RES_LANGREG_HARM</t>
  </si>
  <si>
    <t>Wohnort: Sprachregion</t>
  </si>
  <si>
    <t>RES_MSREG_HARM</t>
  </si>
  <si>
    <t>Wohnort: MS-Region</t>
  </si>
  <si>
    <t>RES_MUN_HARM</t>
  </si>
  <si>
    <t>Wohnort: Gemeinde</t>
  </si>
  <si>
    <t>RES_MUNSIZE_HARM</t>
  </si>
  <si>
    <t>Wohnort: Grössenklasse</t>
  </si>
  <si>
    <t>RES_TAXRELREG_HARM</t>
  </si>
  <si>
    <t>Wohnort: Steuererleichterung</t>
  </si>
  <si>
    <t>RES_URBRUR_HARM</t>
  </si>
  <si>
    <t>Wohnort: städtisch/ländlich</t>
  </si>
  <si>
    <t>RES_URBRURDI_HARM</t>
  </si>
  <si>
    <t>Wohnort: städtisch/ländlich dichotom</t>
  </si>
  <si>
    <t>RES_MUNTYPE9_HARM</t>
  </si>
  <si>
    <t>Wohnort: Gemeindetyp 9</t>
  </si>
  <si>
    <t>REPORTINGHISTMUN_HARM</t>
  </si>
  <si>
    <t>Meldegemeinde (historisiert)</t>
  </si>
  <si>
    <t>5</t>
  </si>
  <si>
    <t>http://www.bfs.admin.ch/bfs/portal/de/index/infothek/nomenklaturen/blank/blank/gem_liste/02.html</t>
  </si>
  <si>
    <t>SEX_HARM</t>
  </si>
  <si>
    <t>Geschlecht</t>
  </si>
  <si>
    <t>POPULATIONGROUP_HARM</t>
  </si>
  <si>
    <t>Bevölkerungsgruppe</t>
  </si>
  <si>
    <t>Die Codes 7, 8 und 9 existierten für die Jahre 1970 bis 2000 nicht.</t>
  </si>
  <si>
    <t>EDUCATION_HARM</t>
  </si>
  <si>
    <t>SCHOOL_CANTON_HARM</t>
  </si>
  <si>
    <t>Schule: Kanton</t>
  </si>
  <si>
    <t>-6, -7, -8, -9, -10</t>
  </si>
  <si>
    <t>SCHOOL_MUN_HARM</t>
  </si>
  <si>
    <t>Schule: Gemeinde</t>
  </si>
  <si>
    <t>-7, -8, -9, -10</t>
  </si>
  <si>
    <t>HIGHESTCOMPLEDU_HARM</t>
  </si>
  <si>
    <t>Höchste abgeschlossene Ausbildung, Nettovariable</t>
  </si>
  <si>
    <t>Harmonisierte Nettovariable (abgeschlossene Schulbildung derjenigen Personen, die gegenwärtig nicht in Ausbildung sind). Die höchste abgeschlossene Ausbildung der Personen, die gegenwärtig in Ausbildung sind, wird nicht berücksichtigt (Beispiel: Unistudent -&gt;  Matur wird nicht berücksichtigt).</t>
  </si>
  <si>
    <t>HIGHESTCOMPLEDUII_HARM</t>
  </si>
  <si>
    <t>Höchste abgeschlossene Ausbildung, Bruttovariable</t>
  </si>
  <si>
    <t>HIGHESTCOMPLEDUAGGI_HARM</t>
  </si>
  <si>
    <t>Höchste abgeschlossene Ausbildung (aggregiert), Nettovariable</t>
  </si>
  <si>
    <t>HIGHESTCOMPLEDUAGGII_HARM</t>
  </si>
  <si>
    <t>Höchste abgeschlossene Ausbildung (aggregiert), Bruttovariable</t>
  </si>
  <si>
    <t>LANGUAGE_HARM</t>
  </si>
  <si>
    <t>MAINLANGUAGE_HARM</t>
  </si>
  <si>
    <t>Hauptsprache</t>
  </si>
  <si>
    <t>MAINLANGUAGEAGG1_HARM</t>
  </si>
  <si>
    <t>Hauptsprache: Deutsch</t>
  </si>
  <si>
    <t>Diese Variable betrifft nur die Daten der Strukturerhebung. Die Personen konnten drei Hauptsprachen angeben.</t>
  </si>
  <si>
    <t>MAINLANGUAGEAGG2_HARM</t>
  </si>
  <si>
    <t>Hauptsprache: Französisch</t>
  </si>
  <si>
    <t>MAINLANGUAGEAGG3_HARM</t>
  </si>
  <si>
    <t>Hauptsprache: Italienisch</t>
  </si>
  <si>
    <t>MAINLANGUAGEAGG4_HARM</t>
  </si>
  <si>
    <t>Hauptsprache: Rätoromanisch</t>
  </si>
  <si>
    <t>MAINLANGUAGEAGG5_HARM</t>
  </si>
  <si>
    <t>Hauptsprache: Serbisch/Kroatisch</t>
  </si>
  <si>
    <t>MAINLANGUAGEAGG6_HARM</t>
  </si>
  <si>
    <t>Hauptsprache: Albanisch</t>
  </si>
  <si>
    <t>MAINLANGUAGEAGG7_HARM</t>
  </si>
  <si>
    <t>Hauptsprache: Portugiesisch</t>
  </si>
  <si>
    <t>MAINLANGUAGEAGG8_HARM</t>
  </si>
  <si>
    <t>Hauptsprache: Spanisch</t>
  </si>
  <si>
    <t>MAINLANGUAGEAGG9_HARM</t>
  </si>
  <si>
    <t>Hauptsprache: Englisch</t>
  </si>
  <si>
    <t>MAINLANGUAGEAGG10_HARM</t>
  </si>
  <si>
    <t>Hauptsprache: Türkisch</t>
  </si>
  <si>
    <t>MAINLANGUAGEAGG11_HARM</t>
  </si>
  <si>
    <t>Hauptsprache: Tamilisch</t>
  </si>
  <si>
    <t>MAINLANGUAGEAGG12_HARM</t>
  </si>
  <si>
    <t>Hauptsprache: Arabisch</t>
  </si>
  <si>
    <t>MAINLANGUAGEAGG13_HARM</t>
  </si>
  <si>
    <t>Hauptsprache: Niederländisch</t>
  </si>
  <si>
    <t>MAINLANGUAGEAGG14_HARM</t>
  </si>
  <si>
    <t>Hauptsprache: andere Sprache/n</t>
  </si>
  <si>
    <t>MOBILITY_HARM</t>
  </si>
  <si>
    <t>TIMETOWORKCAT_HARM</t>
  </si>
  <si>
    <t>Dauer (Arbeitsweg) - aggregiert</t>
  </si>
  <si>
    <t>COMM_WORK_HARM</t>
  </si>
  <si>
    <t>Arbeitspendler</t>
  </si>
  <si>
    <t>-8, -9, -10</t>
  </si>
  <si>
    <t>FREQTOWORKCAT_HARM</t>
  </si>
  <si>
    <t>Anzahl Pendlerbewegungen pro Woche (Arbeit)</t>
  </si>
  <si>
    <t>TRANSPORT_WORK_HARM</t>
  </si>
  <si>
    <t>Hauptverkehrsmittel (Arbeit)</t>
  </si>
  <si>
    <t>COMM_WORK_DETAIL_HARM</t>
  </si>
  <si>
    <t>Arbeitspendler (detailliert)</t>
  </si>
  <si>
    <t>DEPFORWORKCANTON_HARM</t>
  </si>
  <si>
    <t>Abfahrtsort (Arbeit): Kanton</t>
  </si>
  <si>
    <t>-5, -6, -7, -8, -9, -10</t>
  </si>
  <si>
    <t>DEPFORWORKMUN_HARM</t>
  </si>
  <si>
    <t>Abfahrtsort (Arbeit): Gemeinde</t>
  </si>
  <si>
    <t>1970 bis 2000: Diese Variable entspricht dem wirtschaftlichen Wohnsitz der Personen, da in den Volkszählungen - im Gegensatz zur Strukturerhebung - nicht speziell nach dem Ort gefragt wurde, von dem aus man zur Arbeit geht. Deshalb gibt es für die Volkszählungen auch keinen Abfahrtsort im Ausland.</t>
  </si>
  <si>
    <t>STARTWORK_CANTON_HARM</t>
  </si>
  <si>
    <t>Arbeitsbeginn: Kanton</t>
  </si>
  <si>
    <t>1970 bis 2000: Diese Variable entspricht dem Arbeitskanton (COMPANY_CANTON_HARM), da in den Volkszählungen - im Gegensatz zur Strukturerhebung - nicht speziell nach dem Ort gefragt wurde, wo man mit der Arbeit beginnt.</t>
  </si>
  <si>
    <t>STARTWORK_MUN_HARM</t>
  </si>
  <si>
    <t>Arbeitsbeginn: Gemeinde</t>
  </si>
  <si>
    <t>-5, -7, -8, -9, -10</t>
  </si>
  <si>
    <t>1970 bis 2000: Diese Variable entspricht der Arbeitsgemeinde  (COMPANY_MUN_HARM), da in den Volkszählungen - im Gegensatz zur Strukturerhebung - nicht speziell nach dem Ort gefragt wurde, wo man mit der Arbeit beginnt.</t>
  </si>
  <si>
    <t>TIMETOSCHOOLCAT_HARM</t>
  </si>
  <si>
    <t>Dauer (Schulweg) - aggregiert</t>
  </si>
  <si>
    <t>FREQTOSCHOOLCAT_HARM</t>
  </si>
  <si>
    <t>Anzahl Pendlerbewegungen pro Tag (Schule)</t>
  </si>
  <si>
    <t>TRANSPORT_SCHOOL_HARM</t>
  </si>
  <si>
    <t>Hauptverkehrsmittel (Schule)</t>
  </si>
  <si>
    <t>COMM_SCHOOL_HARM</t>
  </si>
  <si>
    <t>Schulpendler</t>
  </si>
  <si>
    <t>COMM_SCHOOL_DETAIL_HARM</t>
  </si>
  <si>
    <t>Schulpendler (detailliert)</t>
  </si>
  <si>
    <t>OCCUPATION_HARM</t>
  </si>
  <si>
    <t>COMPANY_CANTON_HARM</t>
  </si>
  <si>
    <t>Arbeitsstätte: Kanton</t>
  </si>
  <si>
    <t>COMPANY_MUN_HARM</t>
  </si>
  <si>
    <t>Arbeitsstätte: Gemeinde</t>
  </si>
  <si>
    <t>CURRACTIVITYSTATUSI_HARM</t>
  </si>
  <si>
    <t>Arbeitsmarktstatus 1</t>
  </si>
  <si>
    <t>CURRACTIVITYSTATUSIII_HARM</t>
  </si>
  <si>
    <t>Arbeitsmarktstatus 3</t>
  </si>
  <si>
    <t>WORKSTATUS_HARM</t>
  </si>
  <si>
    <t>Erwerbsstatus</t>
  </si>
  <si>
    <t>-10</t>
  </si>
  <si>
    <t>STATUSINEMPLOYMENT_HARM</t>
  </si>
  <si>
    <t>Berufliche Stellung</t>
  </si>
  <si>
    <t>TIMEWORKEDPERWEEK_HARM</t>
  </si>
  <si>
    <t>Durchschnittliche Anzahl Stunden pro Woche</t>
  </si>
  <si>
    <t>-8, -9</t>
  </si>
  <si>
    <t>LEARNEDOCCSBN_HARM</t>
  </si>
  <si>
    <t>Erlernter Beruf gemäss Schweizer Berufsnomenklatur</t>
  </si>
  <si>
    <t>www.bfs.admin.ch/bfs/portal/de/index/infothek/nomenklaturen/blank/blank/sbn_2000/02.html</t>
  </si>
  <si>
    <t>LEARNEDOCCSBNAGG_HARM</t>
  </si>
  <si>
    <t>Erlernter Beruf (aggregiert) gemäss Schweizer Berufsnomenklatur</t>
  </si>
  <si>
    <t xml:space="preserve">2010: Nicht kodifizierbare Personen werden bei «ohne Angabe» eingeteilt. </t>
  </si>
  <si>
    <t>CURROCCISCO_HARM</t>
  </si>
  <si>
    <t>Ausgeübter Beruf (ISCO 08)</t>
  </si>
  <si>
    <t>1970/1980: Die zur Verfügung stehenden Daten reichen für eine Harmonisierung nicht aus.</t>
  </si>
  <si>
    <t>CURROCCISCOAGG_HARM</t>
  </si>
  <si>
    <t>Ausgeübter Beruf (ISCO 08), aggregiert</t>
  </si>
  <si>
    <t>CURROCCSBN_HARM</t>
  </si>
  <si>
    <t>Ausgeübter Beruf (SBN)</t>
  </si>
  <si>
    <t>CURROCCSBNAGG_HARM</t>
  </si>
  <si>
    <t>Ausgeübter Beruf (SBN), aggregiert</t>
  </si>
  <si>
    <t>COMPANYENPLF_HARM</t>
  </si>
  <si>
    <t>Rechtsform des Unternehmens</t>
  </si>
  <si>
    <t>-6, -8, -9, -10</t>
  </si>
  <si>
    <t>COMPANYENPSECTOR_HARM</t>
  </si>
  <si>
    <t>Wirtschaftszweig des Unternehmens</t>
  </si>
  <si>
    <t>RELIGION_HARM</t>
  </si>
  <si>
    <t>RELIGIOUSCOMMAGGII_HARM</t>
  </si>
  <si>
    <t>Religionszugehörigkeit (stark aggregiert)</t>
  </si>
  <si>
    <t>Erklärungen zur Harmonisierung der Daten der Volkszählungen 1970–2000 und der Strukturerhebung 2010</t>
  </si>
  <si>
    <t>Datenquellen</t>
  </si>
  <si>
    <t>Für das Jahr 2010 wurde der Personendatensatz der Strukturerhebung verwendet. Für 1970-2000 wurde die harmonisierte Datei 1970–2000 der Volkszählungen verwendet.</t>
  </si>
  <si>
    <t>Da die Bevölkerungsdefinition in den beiden Datensätzen nicht übereinstimmt (2010: ständige Wohnbevölkerung, 1970-2000: wirtschaftliche Wohnbevölkerung), wurden folgende Personenrecords aus anderen Datensätzen hinzugefügt:</t>
  </si>
  <si>
    <t>1990 und 2000: Personen, die nur an ihrem zivilrechtlichen Wohnsitz gezählt wurden (records stammen aus den Datensätzen der einzelnen Jahre).</t>
  </si>
  <si>
    <t>Grundgesamtheit</t>
  </si>
  <si>
    <t>Für die Harmonisierung 1970 - 2010 gilt die in der Strukturerhebung verwendete Bevölkerungsdefinition (ständige Wohnbevölkerung), d.h. es werden folgende Personen berücksichtigt oder ausgeschlossen:</t>
  </si>
  <si>
    <t>- Berücksichtigt werden Personen der ständigen Wohnbevölkerung (seit mindestens 12 Monaten in der Schweiz):</t>
  </si>
  <si>
    <t>1970 und 1980 wurde jedoch ausschliesslich die wirtschaftliche Wohnbevölkerung erhoben. Somit ist es nicht möglich, diesen Harmonisierungsschritt für 1970 und 1980 vorzunehmen, die Grundgesamtheit bleibt in diesem Punkt unharmonisiert.</t>
  </si>
  <si>
    <t xml:space="preserve">Für die Jahre 1990 und 2000 sind sowohl Daten der zivilrechtlichen als auch der wirtschaftlichen Wohnbevölkerung verfügbar. Da die zivilrechtliche Bevölkerung der ständigen Wohnbevölkerung (Strukturerhebung) entspricht, wird diese berücksichtigt. </t>
  </si>
  <si>
    <t>- Ausgeschlossen werden Personen unter 15 Jahren, Diplomatinnen und Diplomaten, internationale Funktionärinnen und Funktionäre sowie Personen in Kollektivhaushalten.</t>
  </si>
  <si>
    <t>1980 fehlte die Information zu den Aufenthaltsbewilligungen der Diplomatinnen und Diplomaten. Aus diesem Grund konnte diese Gruppe für 1980 nicht ausgeschlossen werden.</t>
  </si>
  <si>
    <t>1970-2000: Variablen zum Pendlerverhalten</t>
  </si>
  <si>
    <t xml:space="preserve">In den Volkszählungen wurde nicht speziell nach dem Ort gefragt, von dem aus zur Arbeit/zur Schule gependelt wird. Es wurde davon ausgegangen, dass dieser mit dem wirtschaftlichen Wohnsitz übereinstimmt.   </t>
  </si>
  <si>
    <t>Aus diesem Grund wurde der wirtschaftliche Wohnsitz als Ausgangspunkt für den Arbeits- und Schulweg verwendet.</t>
  </si>
  <si>
    <t>In den Volkszählungen wurde zudem nicht nach dem Ort gefragt, an dem man zu arbeiten beginnt. Deshalb wurde der Standort des Betriebs als Ort des Arbeitsbeginns übernommen.</t>
  </si>
  <si>
    <t>Gemeindestand und Regionalisierungen</t>
  </si>
  <si>
    <t>Der Gemeindestand ist der 31. Dezember 2010 (letzte Mutationen wurden am 21.11.2010 vorgenommen). Alle Regionalisierungen beruhen auf diesem Gemeindestand.</t>
  </si>
  <si>
    <t>Angaben zu den Dateien</t>
  </si>
  <si>
    <t>Es wurden zwei Tabellen erstellt: Die eine enthält ausschliesslich die Daten der Volkszählungen 1970 bis 2000, die andere die Daten der Strukturerhebung.</t>
  </si>
  <si>
    <t>Die Variable «Hauptsprache» (MAINLANGUAGE_HARM) kommt nur in der Tabelle der Volkszählungen vor.</t>
  </si>
  <si>
    <t>Die Variablen MAINLANGUAGEAGG1_HARM bis MAINLANGUAGEAGG14_HARM kommen nur in der Tabelle der Strukturerhebung vor.</t>
  </si>
  <si>
    <t>Decimal</t>
  </si>
  <si>
    <t>12</t>
  </si>
  <si>
    <t>Variable zeigt den Gemeindestand für jedes Jahr.
1980: es fehlen die Daten der Gemeinde Vellerat (Volkszählungsboykott).</t>
  </si>
  <si>
    <t>1970/1980: Identifikator aus einer Kombination von Haushalts- und Fragebogennummer erstellt.
1990/2000/2010: Identifikator aus Originaldateien übernommen.</t>
  </si>
  <si>
    <t>Es handelt sich um das erreichte Altersjahr (= Statistikjahr minus Geburtsjahr).
Die berücksichtigten Personen sind mindestens 15 Jahre alt.</t>
  </si>
  <si>
    <t>Die Modalität 0 ist leer, da die Personen, die jünger als 15 Jahre als sind, nicht zur Grundgesamtheit gehören. Die Modalität 5 berücksichtigt ausschliesslich 15-Jährige.</t>
  </si>
  <si>
    <t>1970 bis 2000: Frage nach dem Wohnsitz der Mutter zur Zeit der Geburt (der befragten Person).
Ab 2010: Information stammt aus dem Einwohnerregister (EWR). Im EWR wird der tatsächliche Geburtsort erfasst und nicht der Wohnsitz der Mutter zur Zeit der Geburt.
1980: nicht Geburtsgemeinde, sondern Geburtsortkategorien wurden erfragt (in der Zählgemeinde, in anderer Gemeinde des Kantons, in anderem Kanton, im Ausland). Deshalb sind nur die Codes -6 (Im Ausland) und -7 (In der Schweiz) verfügbar.</t>
  </si>
  <si>
    <t>1970 bis 2000: Code 8999 umfasst Personen, deren Staatsangehörigkeit nicht bestimmt werden konnte und die ausländischer Staatsangehörigkeit sind.
2010: Der Code -9 umfasst Personen, deren Staatsangehörigkeit nicht bestimmt werden konnte.
1970/1980: Staatenlose wurden ihrem früheren Heimatstaat zugeteilt.
2010: Staatenlose wurden Code -9 zugeteilt.</t>
  </si>
  <si>
    <t>Aufgrund der Datenlage ist es nicht möglich, EU- oder EFTA-Staaten von anderen europäischen Staaten zu unterscheiden. Deshalb ist eine weitergehende, feinere Aggregierung nicht möglich.
1970 bis 2000: Code -9 umfasst Personen, deren Staatsangehörigkeit nicht bestimmt werden konnte und die ausländischer Staatsangehörigkeit sind.
2010: Der Code -9 umfasst Personen, deren Staatsangehörigkeit nicht bestimmt werden konnte.</t>
  </si>
  <si>
    <t>Neu ab 2010: Eingetragene und aufgelöste Partnerschaften sowie "unverheiratet". 
Der Zivilstand "unverheiratet" kann als Folge einer Ungültigerklärung der letzten Ehe oder als Folge einer Verschollenerklärung des letzten Ehepartners bzw. der letzten Ehepartnerin entstehen.
Der Code -7 beinhaltet die aufgelösten Partnerschaften, bei denen der Grund für die Auflösung nicht bekannt ist.</t>
  </si>
  <si>
    <t>1980 wurde nicht nach der Geburtsgemeinde, sondern nach Geburtsortkategorien gefragt. Für das Jahr 1980 konnten deshalb nur Fusionen nachvollzogen werden, die die Wohnortsgemeinde betreffen. Die Zahlen des Codes 1 für 1980 sind vermutlich zu tief, jene des Codes 2 zu hoch.</t>
  </si>
  <si>
    <t>1970/1980/1990: Nur bei Personen, die ausschliesslich in Ausbildung sind (nicht erwerbstätig). Sämtliche Pendlervariablen konnten entweder nur zur Arbeit oder nur zur Ausbildung beantwortet werden. Erwerbstätige, die gleichzeitig in Ausbildung sind, machten die Pendlerangaben nur zur Erwerbstätigkeit.
2000/2010: Personen, die gleichzeitig erwerbstätig und in Ausbildung sind, mussten sowohl Angaben zum Arbeitsort als auch zum Schulort machen.
Harmonisierung: 2000/2010: Personen mit beiden Angaben (Schulort und Arbeitsort): Der Schulort wurde nicht berücksichtigt (Code -8).</t>
  </si>
  <si>
    <t xml:space="preserve">Aggregation der Variable HIGHESTCOMPLEDU_HARM
Harmonisierte Nettovariable (abgeschlossene Schulbildung derjenigen Personen, die gegenwärtig nicht in Ausbildung sind). Die höchste abgeschlossene Ausbildung der Personen, die gegenwärtig in Ausbildung sind, wird nicht berücksichtigt (Beispiel: Unistudent -&gt;  Matur wird nicht berücksichtigt). </t>
  </si>
  <si>
    <t>Harmonisierte Bruttovariable zum höchsten Abschluss (inkl. Abschluss der Personen, die gegenwärtig in einer weiteren Ausbildung sind). Die Daten der harmonisierten Bruttovariable  HIGHESTCOMPLEDUII_HARM sind nur für die Jahre 1990 bis 2010 vollständig vorhanden.
1970/1980: Personen in Ausbildung wurden ausgeschlossen (Code 7). Dies hat vor allem Einfluss auf die Kategorien 1, 2 und 4, die in diesen Jahren unterrepräsentiert sind.</t>
  </si>
  <si>
    <t>Aggregation der Variable HIGHESTCOMPLEDUAGGII_HARM
Harmonisierte Bruttovariable zum höchsten Abschluss (inkl. Abschluss der Personen, die gegenwärtig in einer weiteren Ausbildung sind). Die Daten der harmonisierten Bruttovariable  HIGHESTCOMPLEDUII_HARM sind nur für die Jahre 1990 bis 2010 vollständig vorhanden.
1970/1980: Personen in Ausbildung wurden ausgeschlossen (Code 7). Dies hat vor allem Einfluss auf die Kategorien 1, 2 und 4, die in diesen Jahren unterrepräsentiert sind.</t>
  </si>
  <si>
    <t>Für die Hauptsprache konnte keine Variable erstellt werden, die für alle Jahre gültig ist, da die Fragestellung verändert wurde: bei den Volkszählungen 1970-2000 konnte nur eine Hauptsprache angegeben werden, bei der Strukturerhebung jedoch bis zu drei.
Diese Variable betrifft nur die Daten von 1970 bis 2000. Für die Datei 2010 siehe Variablen MAINLANGUAGEAGG1_HARM bis MAINLANGUAGEAGG14_HARM.
1970/1980: Man fragte nach der Muttersprache und nicht nach der Hauptsprache.</t>
  </si>
  <si>
    <t xml:space="preserve">Erwerbstätige:
1970/1980: ab 6 Arbeitsstunden pro Woche
Ab 1990: ab 1 Arbeitsstunde pro Woche  </t>
  </si>
  <si>
    <t xml:space="preserve">Erwerbstätige:
1970/1980: ab 6 Arbeitsstunden pro Woche
Ab 1990: ab 1 Arbeitsstunde pro Woche
1970/1980: Wenn der Arbeitsort unbekannt war, wurde ihm der Code der Wohngemeinde zugewiesen. Aus diesem Grund wurde für die Harmonisierung die Information gar nicht übernommen, sondern mit -9 codiert. </t>
  </si>
  <si>
    <t xml:space="preserve">Erwerbstätige:
1970/1980: ab 6 Arbeitsstunden pro Woche
Ab 1990: ab 1 Arbeitsstunde pro Woche </t>
  </si>
  <si>
    <t xml:space="preserve">Erwerbstätige:
1970/1980: ab 6 Arbeitsstunden pro Woche
Ab 1990: ab 1 Arbeitsstunde pro Woche
1970 bis 2000: Code 3 existiert nicht.
Code 4: Die Aufsplittung nach "Velo" sowie "Mofa, Motorrad und Motorroller" ist aufgrund der Fragestellung 1970 und 1980 nicht möglich. </t>
  </si>
  <si>
    <t xml:space="preserve">Erwerbstätige:
1970/1980: ab 6 Arbeitsstunden pro Woche
Ab 1990: ab 1 Arbeitsstunde pro Woche
Pendlerinnen und Pendler: Codes 1 bis 5
Code 5 existiert nur für 2010.
1970/1980: Wenn der Arbeitsort unbekannt war, wurde ihm der Code der Wohngemeinde zugewiesen. Aus diesem Grund wurde für die Harmonisierung die Information gar nicht übernommen, sondern mit -9 codiert. </t>
  </si>
  <si>
    <t>1970/1980/1990: Nur bei Personen, die ausschliesslich in Ausbildung sind (nicht erwerbstätig).
2000/2010: Personen, die gleichzeitig erwerbstätig und in Ausbildung sind, mussten sowohl Angaben zum Arbeitsweg als auch zum Schulweg machen.
Harmonisierung: 2000/2010: Personen mit beiden Angaben (Schulweg und Arbeitsweg): Die Wegzeit zur Schule wurde nicht berücksichtigt (Code -8).</t>
  </si>
  <si>
    <t xml:space="preserve">1970/1980/1990: Nur bei Personen, die ausschliesslich in Ausbildung sind (nicht erwerbstätig).
2000/2010: Personen, die gleichzeitig erwerbstätig und in Ausbildung sind, mussten sowohl Angaben zum Arbeitsweg als auch zum Schulweg machen.
Harmonisierung: 2000/2010: Personen mit beiden Angaben (Schulweg- und Arbeitsweghäufigkeit): Die Weghäufigkeit zur Schule wurde nicht berücksichtigt (Code -8). </t>
  </si>
  <si>
    <t xml:space="preserve">1970/1980/1990: Nur bei Personen, die ausschliesslich in Ausbildung sind (nicht erwerbstätig).
2000/2010: Personen, die gleichzeitig erwerbstätig und in Ausbildung sind, mussten sowohl Angaben zum Arbeitsweg als auch zum Schulweg machen.
Harmonisierung: 2000/2010: Personen mit beiden Angaben (Hauptverkehrsmittel zur Schule und zur Arbeit: Das Hauptverkehrsmittel zur Schule wurde nicht berücksichtigt (Code -8).
1970 bis 2000: Code 3 existiert nicht. </t>
  </si>
  <si>
    <t xml:space="preserve">1970/1980: Wenn der Ausbildungsort unbekannt war, wurde ihm der Code der Wohngemeinde zugewiesen. Aus diesem Grund wurde für die Harmonisierung die Information gar nicht übernommen, sondern alle Personen mit -9 codiert. </t>
  </si>
  <si>
    <t>Erwerbstätige:
1970/1980: ab 6 Arbeitsstunden pro Woche
Ab 1990: ab 1 Arbeitsstunde pro Woche</t>
  </si>
  <si>
    <t>Erwerbstätige:
1970/1980: ab 6 Arbeitsstunden pro Woche
Ab 1990: ab 1 Arbeitsstunde pro Woche
Erwerbslose:
1970: Personen ab 17 Jahren
1980: Personen ab 16 Jahren
1990: Personen von 15 bis 64 Jahre
2000/2010: Personen ab 15 Jahren
Nichterwerbspersonen: ab 15 Jahren
1990: Personen der Kategorie «Übrige Nichterwerbspersonen»: von 15 bis 64 Jahren 
Rentner:
1970/1980: ab 18 Jahren
ab 1990: ab 15 Jahren</t>
  </si>
  <si>
    <t>Erwerbstätige:
1970/1980: ab 6 Arbeitsstunden pro Woche
Ab 1990: ab 1 Arbeitsstunde pro Woche
1970/1980/1990: ‚Arbeitnehmer in eigener Firma’ nicht vorhanden.
2000: ‚Arbeitnehmer in eigener Firma’ wurden den Selbständigen zugewiesen.
2010: ‚Arbeitnehmer in eigener Firma’ wurden den Angestellten zugewiesen.
1970/1990: Selbständig ab 18 Jahren
1980: Selbständig ab 16 Jahren
2000/2010: Selbständig ab 15 Jahren</t>
  </si>
  <si>
    <t>Erwerbstätige:
1970/1980: ab 6 Arbeitsstunden pro Woche
Ab 1990: ab 1 Arbeitsstunde pro Woche
1970/1980/1990: ‚Arbeitnehmer in eigener Firma’ nicht vorhanden.
2000: ‚Arbeitnehmer in eigener Firma’  wurden den Selbständigen zugewiesen.
2010: ‚Arbeitnehmer in eigener Firma’  wurden den Angestellten zugewiesen.
1970/1990: Selbständig ab 18 Jahren
1980: Selbständig ab 16 Jahren
2000/2010: Selbständig ab 15 Jahren
1970: Direktoren ab 19 Jahren
1980: Direktoren ab 17 Jahren
1990: Direktoren, leitend ab 21 Jahren
2000/2010: Direktoren ab 15 Jahren</t>
  </si>
  <si>
    <t>Erwerbstätige:
1970/1980: ab 6 Arbeitsstunden pro Woche (Deshalb gibt es Code 1 nicht)
Ab 1990: ab 1 Arbeitsstunde pro Woche
Code -9: Ohne Angabe, darunter auch Personen, deren Arbeitsmarktstatus unbekannt ist.</t>
  </si>
  <si>
    <t>Die nicht klassifizierbaren oder nicht definierten Berufe werden bei «ohne Angabe» eingeteilt.
Berufsnomenklatur: www.bfs.admin.ch/bfs/portal/de/index/infothek/nomenklaturen/blank/blank/sbn_2000/02.html</t>
  </si>
  <si>
    <t>Erwerbstätige:
1970/1980: ab 6 Arbeitsstunden pro Woche
Ab 1990: ab 1 Arbeitsstunde pro Woche
1970/1980/1990: Code -9 enthält auch die Lehrlinge.
2000/2010: Lehrlinge wurden einem Betrieb zugeteilt.
1970/1980: Manuelle Kodierung gemäss Firmenlisten, Kantonsblätter
ab 1990: Codierung aufgrund Einträgen im Betriebs- und Unternehmensregister (BUR)
1980: Die internationalen Funktionärinnen und Funktionäre sowie das diplomatische Personal konnten nicht identifiziert und somit nicht aus der Grundgesamtheit ausgeschlossen werden. In der Modalität 5 ist somit mit einer Übervertretung von Personen zu rechnen.</t>
  </si>
  <si>
    <t xml:space="preserve">Aufgrund der diversen Revisionen der NOGA konnten die Daten von 1970 bis 2000 nicht auf den Stand von 2010 harmonisiert werden und wurden unharmonisiert übernommen. Die Daten der Volkszählungen 1970 bis 2000 basieren auf der WART-Nomenklatur 1985 (WART = Wirtschaftsart).
Erwerbstätige:
1970/1980: ab 6 Arbeitsstunden pro Woche
Ab 1990: ab 1 Arbeitsstunde pro Woche </t>
  </si>
  <si>
    <t>Dies gilt für die folgenden Variablen: COMM_WORK_HARM, COMM_WORK_DETAIL_HARM, DEPFORWORKMUN_HARM, DEPFORWORKCANTON_HARM, COMM_SCHOOL_HARM, COMM_SCHOOL_DETAIL_HARM</t>
  </si>
  <si>
    <t>https://www.bfs.admin.ch/bfs/de/home/grundlagen/definitionen.html</t>
  </si>
  <si>
    <t xml:space="preserve">Definitionen zu den verschiedenen Bevölkerungstypen sind verfügbar unter: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</si>
</sst>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Arial"/>
      <family val="2"/>
    </font>
    <font>
      <b/>
      <sz val="10"/>
      <name val="Arial"/>
      <family val="2"/>
    </font>
    <font>
      <sz val="10"/>
      <name val="Arial Black"/>
      <family val="2"/>
    </font>
    <font>
      <u/>
      <sz val="11"/>
      <color indexed="12"/>
      <name val="Arial"/>
      <family val="2"/>
    </font>
    <font>
      <u/>
      <sz val="10"/>
      <name val="Arial Black"/>
      <family val="2"/>
    </font>
    <font>
      <sz val="11"/>
      <color theme="1"/>
      <name val="Arial"/>
      <family val="2"/>
    </font>
    <font>
      <sz val="11"/>
      <color theme="0"/>
      <name val="Arial"/>
      <family val="2"/>
    </font>
    <font>
      <b/>
      <sz val="11"/>
      <color rgb="FF3F3F3F"/>
      <name val="Arial"/>
      <family val="2"/>
    </font>
    <font>
      <b/>
      <sz val="11"/>
      <color rgb="FFFA7D00"/>
      <name val="Arial"/>
      <family val="2"/>
    </font>
    <font>
      <sz val="11"/>
      <color rgb="FF3F3F76"/>
      <name val="Arial"/>
      <family val="2"/>
    </font>
    <font>
      <b/>
      <sz val="11"/>
      <color theme="1"/>
      <name val="Arial"/>
      <family val="2"/>
    </font>
    <font>
      <i/>
      <sz val="11"/>
      <color rgb="FF7F7F7F"/>
      <name val="Arial"/>
      <family val="2"/>
    </font>
    <font>
      <sz val="11"/>
      <color rgb="FF006100"/>
      <name val="Arial"/>
      <family val="2"/>
    </font>
    <font>
      <u/>
      <sz val="11"/>
      <color theme="10"/>
      <name val="Arial"/>
      <family val="2"/>
    </font>
    <font>
      <sz val="11"/>
      <color rgb="FF9C6500"/>
      <name val="Arial"/>
      <family val="2"/>
    </font>
    <font>
      <sz val="11"/>
      <color rgb="FF9C0006"/>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1"/>
      <color rgb="FFFA7D00"/>
      <name val="Arial"/>
      <family val="2"/>
    </font>
    <font>
      <sz val="11"/>
      <color rgb="FFFF0000"/>
      <name val="Arial"/>
      <family val="2"/>
    </font>
    <font>
      <b/>
      <sz val="11"/>
      <color theme="0"/>
      <name val="Arial"/>
      <family val="2"/>
    </font>
  </fonts>
  <fills count="16">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rgb="FFC0C0C0"/>
        <bgColor indexed="64"/>
      </patternFill>
    </fill>
  </fills>
  <borders count="10">
    <border>
      <left/>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25">
    <xf numFmtId="0" fontId="0" fillId="0" borderId="0" applyNumberFormat="0" applyFont="0" applyFill="0" applyBorder="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7" fillId="8" borderId="1" applyNumberFormat="0" applyAlignment="0" applyProtection="0"/>
    <xf numFmtId="0" fontId="8" fillId="8" borderId="2" applyNumberFormat="0" applyAlignment="0" applyProtection="0"/>
    <xf numFmtId="0" fontId="9" fillId="9"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12" fillId="10" borderId="0" applyNumberFormat="0" applyBorder="0" applyAlignment="0" applyProtection="0"/>
    <xf numFmtId="0" fontId="13" fillId="0" borderId="0" applyNumberFormat="0" applyFill="0" applyBorder="0" applyAlignment="0" applyProtection="0">
      <alignment vertical="top"/>
      <protection locked="0"/>
    </xf>
    <xf numFmtId="0" fontId="14" fillId="11" borderId="0" applyNumberFormat="0" applyBorder="0" applyAlignment="0" applyProtection="0"/>
    <xf numFmtId="0" fontId="5" fillId="12" borderId="4" applyNumberFormat="0" applyFont="0" applyAlignment="0" applyProtection="0"/>
    <xf numFmtId="0" fontId="15" fillId="13" borderId="0" applyNumberFormat="0" applyBorder="0" applyAlignment="0" applyProtection="0"/>
    <xf numFmtId="0" fontId="16" fillId="0" borderId="0" applyNumberFormat="0" applyFill="0" applyBorder="0" applyAlignment="0" applyProtection="0"/>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0" fontId="20" fillId="0" borderId="8" applyNumberFormat="0" applyFill="0" applyAlignment="0" applyProtection="0"/>
    <xf numFmtId="0" fontId="21" fillId="0" borderId="0" applyNumberFormat="0" applyFill="0" applyBorder="0" applyAlignment="0" applyProtection="0"/>
    <xf numFmtId="0" fontId="22" fillId="14" borderId="9" applyNumberFormat="0" applyAlignment="0" applyProtection="0"/>
  </cellStyleXfs>
  <cellXfs count="20">
    <xf numFmtId="0" fontId="0" fillId="0" borderId="0" xfId="0"/>
    <xf numFmtId="0" fontId="2" fillId="15" borderId="0" xfId="0" applyFont="1" applyFill="1" applyAlignment="1">
      <alignment vertical="top"/>
    </xf>
    <xf numFmtId="0" fontId="1" fillId="0" borderId="0" xfId="0" applyFont="1"/>
    <xf numFmtId="0" fontId="0" fillId="0" borderId="0" xfId="0" applyAlignment="1">
      <alignment vertical="center" wrapText="1"/>
    </xf>
    <xf numFmtId="0" fontId="4" fillId="15" borderId="0" xfId="0" applyFont="1" applyFill="1" applyAlignment="1">
      <alignment vertical="top"/>
    </xf>
    <xf numFmtId="0" fontId="3" fillId="0" borderId="0" xfId="0" applyFont="1"/>
    <xf numFmtId="0" fontId="0" fillId="0" borderId="0" xfId="0" applyAlignment="1">
      <alignment wrapText="1"/>
    </xf>
    <xf numFmtId="0" fontId="0" fillId="0" borderId="0" xfId="0" applyAlignment="1">
      <alignment horizontal="left" vertical="top"/>
    </xf>
    <xf numFmtId="0" fontId="3" fillId="0" borderId="0" xfId="0" applyFont="1" applyAlignment="1">
      <alignment horizontal="left" vertical="top"/>
    </xf>
    <xf numFmtId="0" fontId="0" fillId="0" borderId="0" xfId="0" applyAlignment="1">
      <alignment horizontal="left" vertical="top" wrapText="1"/>
    </xf>
    <xf numFmtId="0" fontId="2" fillId="15" borderId="0" xfId="0" applyFont="1" applyFill="1" applyAlignment="1">
      <alignment horizontal="left" vertical="top"/>
    </xf>
    <xf numFmtId="0" fontId="4" fillId="15" borderId="0" xfId="0" applyFont="1" applyFill="1" applyAlignment="1">
      <alignment horizontal="left" vertical="top"/>
    </xf>
    <xf numFmtId="0" fontId="0" fillId="0" borderId="0" xfId="0" applyAlignment="1">
      <alignment horizontal="left"/>
    </xf>
    <xf numFmtId="0" fontId="3" fillId="0" borderId="0" xfId="0" applyFont="1" applyAlignment="1">
      <alignment horizontal="left"/>
    </xf>
    <xf numFmtId="0" fontId="0" fillId="0" borderId="0" xfId="0" applyAlignment="1">
      <alignment horizontal="left" wrapText="1"/>
    </xf>
    <xf numFmtId="0" fontId="10" fillId="0" borderId="0" xfId="0" applyFont="1" applyAlignment="1">
      <alignment horizontal="left" vertical="top"/>
    </xf>
    <xf numFmtId="0" fontId="0" fillId="0" borderId="0" xfId="0" applyAlignment="1">
      <alignment horizontal="center"/>
    </xf>
    <xf numFmtId="0" fontId="0" fillId="0" borderId="0" xfId="0" applyAlignment="1">
      <alignment horizontal="left" vertical="top"/>
    </xf>
    <xf numFmtId="0" fontId="0" fillId="0" borderId="0" xfId="0" applyNumberFormat="1" applyAlignment="1">
      <alignment horizontal="left" vertical="top"/>
    </xf>
    <xf numFmtId="0" fontId="13" fillId="0" borderId="0" xfId="13" applyAlignment="1" applyProtection="1">
      <alignment horizontal="left"/>
    </xf>
  </cellXfs>
  <cellStyles count="25">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Link" xfId="13" builtinId="8"/>
    <cellStyle name="Neutral" xfId="14" builtinId="28" customBuiltin="1"/>
    <cellStyle name="Notiz" xfId="15" builtinId="10" customBuiltin="1"/>
    <cellStyle name="Schlecht" xfId="16" builtinId="27" customBuiltin="1"/>
    <cellStyle name="Standard" xfId="0" builtinId="0" customBuiltin="1"/>
    <cellStyle name="Überschrift" xfId="17" builtinId="15" customBuiltin="1"/>
    <cellStyle name="Überschrift 1" xfId="18" builtinId="16" customBuiltin="1"/>
    <cellStyle name="Überschrift 2" xfId="19" builtinId="17" customBuiltin="1"/>
    <cellStyle name="Überschrift 3" xfId="20" builtinId="18" customBuiltin="1"/>
    <cellStyle name="Überschrift 4" xfId="21" builtinId="19" customBuiltin="1"/>
    <cellStyle name="Verknüpfte Zelle" xfId="22" builtinId="24" customBuiltin="1"/>
    <cellStyle name="Warnender Text" xfId="23" builtinId="11" customBuiltin="1"/>
    <cellStyle name="Zelle überprüfen" xfId="24" builtinId="2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de/home/grundlagen/definitionen.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2"/>
  <sheetViews>
    <sheetView tabSelected="1" workbookViewId="0">
      <selection activeCell="A19" sqref="A19:S19"/>
    </sheetView>
  </sheetViews>
  <sheetFormatPr baseColWidth="10" defaultRowHeight="14" x14ac:dyDescent="0.3"/>
  <sheetData>
    <row r="1" spans="1:19" x14ac:dyDescent="0.3">
      <c r="A1" s="15" t="s">
        <v>233</v>
      </c>
      <c r="B1" s="15"/>
      <c r="C1" s="15"/>
      <c r="D1" s="15"/>
      <c r="E1" s="15"/>
      <c r="F1" s="15"/>
      <c r="G1" s="15"/>
      <c r="H1" s="15"/>
      <c r="I1" s="15"/>
      <c r="J1" s="15"/>
      <c r="K1" s="15"/>
      <c r="L1" s="15"/>
      <c r="M1" s="15"/>
      <c r="N1" s="15"/>
      <c r="O1" s="15"/>
      <c r="P1" s="15"/>
      <c r="Q1" s="15"/>
      <c r="R1" s="15"/>
      <c r="S1" s="15"/>
    </row>
    <row r="2" spans="1:19" x14ac:dyDescent="0.3">
      <c r="A2" s="16"/>
      <c r="B2" s="16"/>
      <c r="C2" s="16"/>
      <c r="D2" s="16"/>
      <c r="E2" s="16"/>
      <c r="F2" s="16"/>
      <c r="G2" s="16"/>
      <c r="H2" s="16"/>
      <c r="I2" s="16"/>
      <c r="J2" s="16"/>
      <c r="K2" s="16"/>
      <c r="L2" s="16"/>
      <c r="M2" s="16"/>
      <c r="N2" s="16"/>
      <c r="O2" s="16"/>
      <c r="P2" s="16"/>
      <c r="Q2" s="16"/>
      <c r="R2" s="16"/>
      <c r="S2" s="16"/>
    </row>
    <row r="3" spans="1:19" x14ac:dyDescent="0.3">
      <c r="A3" s="15" t="s">
        <v>234</v>
      </c>
      <c r="B3" s="17"/>
      <c r="C3" s="17"/>
      <c r="D3" s="17"/>
      <c r="E3" s="17"/>
      <c r="F3" s="17"/>
      <c r="G3" s="17"/>
      <c r="H3" s="17"/>
      <c r="I3" s="17"/>
      <c r="J3" s="17"/>
      <c r="K3" s="17"/>
      <c r="L3" s="17"/>
      <c r="M3" s="17"/>
      <c r="N3" s="17"/>
      <c r="O3" s="17"/>
      <c r="P3" s="17"/>
      <c r="Q3" s="17"/>
      <c r="R3" s="17"/>
      <c r="S3" s="17"/>
    </row>
    <row r="4" spans="1:19" x14ac:dyDescent="0.3">
      <c r="A4" s="17" t="s">
        <v>235</v>
      </c>
      <c r="B4" s="17"/>
      <c r="C4" s="17"/>
      <c r="D4" s="17"/>
      <c r="E4" s="17"/>
      <c r="F4" s="17"/>
      <c r="G4" s="17"/>
      <c r="H4" s="17"/>
      <c r="I4" s="17"/>
      <c r="J4" s="17"/>
      <c r="K4" s="17"/>
      <c r="L4" s="17"/>
      <c r="M4" s="17"/>
      <c r="N4" s="17"/>
      <c r="O4" s="17"/>
      <c r="P4" s="17"/>
      <c r="Q4" s="17"/>
      <c r="R4" s="17"/>
      <c r="S4" s="17"/>
    </row>
    <row r="5" spans="1:19" x14ac:dyDescent="0.3">
      <c r="A5" s="17" t="s">
        <v>236</v>
      </c>
      <c r="B5" s="17"/>
      <c r="C5" s="17"/>
      <c r="D5" s="17"/>
      <c r="E5" s="17"/>
      <c r="F5" s="17"/>
      <c r="G5" s="17"/>
      <c r="H5" s="17"/>
      <c r="I5" s="17"/>
      <c r="J5" s="17"/>
      <c r="K5" s="17"/>
      <c r="L5" s="17"/>
      <c r="M5" s="17"/>
      <c r="N5" s="17"/>
      <c r="O5" s="17"/>
      <c r="P5" s="17"/>
      <c r="Q5" s="17"/>
      <c r="R5" s="17"/>
      <c r="S5" s="17"/>
    </row>
    <row r="6" spans="1:19" x14ac:dyDescent="0.3">
      <c r="A6" s="17" t="s">
        <v>237</v>
      </c>
      <c r="B6" s="17"/>
      <c r="C6" s="17"/>
      <c r="D6" s="17"/>
      <c r="E6" s="17"/>
      <c r="F6" s="17"/>
      <c r="G6" s="17"/>
      <c r="H6" s="17"/>
      <c r="I6" s="17"/>
      <c r="J6" s="17"/>
      <c r="K6" s="17"/>
      <c r="L6" s="17"/>
      <c r="M6" s="17"/>
      <c r="N6" s="17"/>
      <c r="O6" s="17"/>
      <c r="P6" s="17"/>
      <c r="Q6" s="17"/>
      <c r="R6" s="17"/>
      <c r="S6" s="17"/>
    </row>
    <row r="7" spans="1:19" x14ac:dyDescent="0.3">
      <c r="A7" s="16"/>
      <c r="B7" s="16"/>
      <c r="C7" s="16"/>
      <c r="D7" s="16"/>
      <c r="E7" s="16"/>
      <c r="F7" s="16"/>
      <c r="G7" s="16"/>
      <c r="H7" s="16"/>
      <c r="I7" s="16"/>
      <c r="J7" s="16"/>
      <c r="K7" s="16"/>
      <c r="L7" s="16"/>
      <c r="M7" s="16"/>
      <c r="N7" s="16"/>
      <c r="O7" s="16"/>
      <c r="P7" s="16"/>
      <c r="Q7" s="16"/>
      <c r="R7" s="16"/>
      <c r="S7" s="16"/>
    </row>
    <row r="8" spans="1:19" x14ac:dyDescent="0.3">
      <c r="A8" s="15" t="s">
        <v>238</v>
      </c>
      <c r="B8" s="17"/>
      <c r="C8" s="17"/>
      <c r="D8" s="17"/>
      <c r="E8" s="17"/>
      <c r="F8" s="17"/>
      <c r="G8" s="17"/>
      <c r="H8" s="17"/>
      <c r="I8" s="17"/>
      <c r="J8" s="17"/>
      <c r="K8" s="17"/>
      <c r="L8" s="17"/>
      <c r="M8" s="17"/>
      <c r="N8" s="17"/>
      <c r="O8" s="17"/>
      <c r="P8" s="17"/>
      <c r="Q8" s="17"/>
      <c r="R8" s="17"/>
      <c r="S8" s="17"/>
    </row>
    <row r="9" spans="1:19" x14ac:dyDescent="0.3">
      <c r="A9" s="17" t="s">
        <v>239</v>
      </c>
      <c r="B9" s="17"/>
      <c r="C9" s="17"/>
      <c r="D9" s="17"/>
      <c r="E9" s="17"/>
      <c r="F9" s="17"/>
      <c r="G9" s="17"/>
      <c r="H9" s="17"/>
      <c r="I9" s="17"/>
      <c r="J9" s="17"/>
      <c r="K9" s="17"/>
      <c r="L9" s="17"/>
      <c r="M9" s="17"/>
      <c r="N9" s="17"/>
      <c r="O9" s="17"/>
      <c r="P9" s="17"/>
      <c r="Q9" s="17"/>
      <c r="R9" s="17"/>
      <c r="S9" s="17"/>
    </row>
    <row r="10" spans="1:19" x14ac:dyDescent="0.3">
      <c r="A10" s="16"/>
      <c r="B10" s="16"/>
      <c r="C10" s="16"/>
      <c r="D10" s="16"/>
      <c r="E10" s="16"/>
      <c r="F10" s="16"/>
      <c r="G10" s="16"/>
      <c r="H10" s="16"/>
      <c r="I10" s="16"/>
      <c r="J10" s="16"/>
      <c r="K10" s="16"/>
      <c r="L10" s="16"/>
      <c r="M10" s="16"/>
      <c r="N10" s="16"/>
      <c r="O10" s="16"/>
      <c r="P10" s="16"/>
      <c r="Q10" s="16"/>
      <c r="R10" s="16"/>
      <c r="S10" s="16"/>
    </row>
    <row r="11" spans="1:19" x14ac:dyDescent="0.3">
      <c r="A11" s="17" t="s">
        <v>240</v>
      </c>
      <c r="B11" s="17"/>
      <c r="C11" s="17"/>
      <c r="D11" s="17"/>
      <c r="E11" s="17"/>
      <c r="F11" s="17"/>
      <c r="G11" s="17"/>
      <c r="H11" s="17"/>
      <c r="I11" s="17"/>
      <c r="J11" s="17"/>
      <c r="K11" s="17"/>
      <c r="L11" s="17"/>
      <c r="M11" s="17"/>
      <c r="N11" s="17"/>
      <c r="O11" s="17"/>
      <c r="P11" s="17"/>
      <c r="Q11" s="17"/>
      <c r="R11" s="17"/>
      <c r="S11" s="17"/>
    </row>
    <row r="12" spans="1:19" x14ac:dyDescent="0.3">
      <c r="A12" s="17" t="s">
        <v>241</v>
      </c>
      <c r="B12" s="17"/>
      <c r="C12" s="17"/>
      <c r="D12" s="17"/>
      <c r="E12" s="17"/>
      <c r="F12" s="17"/>
      <c r="G12" s="17"/>
      <c r="H12" s="17"/>
      <c r="I12" s="17"/>
      <c r="J12" s="17"/>
      <c r="K12" s="17"/>
      <c r="L12" s="17"/>
      <c r="M12" s="17"/>
      <c r="N12" s="17"/>
      <c r="O12" s="17"/>
      <c r="P12" s="17"/>
      <c r="Q12" s="17"/>
      <c r="R12" s="17"/>
      <c r="S12" s="17"/>
    </row>
    <row r="13" spans="1:19" x14ac:dyDescent="0.3">
      <c r="A13" s="17" t="s">
        <v>242</v>
      </c>
      <c r="B13" s="17"/>
      <c r="C13" s="17"/>
      <c r="D13" s="17"/>
      <c r="E13" s="17"/>
      <c r="F13" s="17"/>
      <c r="G13" s="17"/>
      <c r="H13" s="17"/>
      <c r="I13" s="17"/>
      <c r="J13" s="17"/>
      <c r="K13" s="17"/>
      <c r="L13" s="17"/>
      <c r="M13" s="17"/>
      <c r="N13" s="17"/>
      <c r="O13" s="17"/>
      <c r="P13" s="17"/>
      <c r="Q13" s="17"/>
      <c r="R13" s="17"/>
      <c r="S13" s="17"/>
    </row>
    <row r="14" spans="1:19" x14ac:dyDescent="0.3">
      <c r="A14" s="17" t="s">
        <v>290</v>
      </c>
      <c r="B14" s="17"/>
      <c r="C14" s="17"/>
      <c r="D14" s="17"/>
      <c r="E14" s="17"/>
      <c r="F14" s="17"/>
      <c r="G14" s="17"/>
      <c r="H14" s="17"/>
      <c r="I14" s="17"/>
      <c r="J14" s="17"/>
      <c r="K14" s="17"/>
      <c r="L14" s="17"/>
      <c r="M14" s="17"/>
      <c r="N14" s="17"/>
      <c r="O14" s="17"/>
      <c r="P14" s="17"/>
      <c r="Q14" s="17"/>
      <c r="R14" s="17"/>
      <c r="S14" s="17"/>
    </row>
    <row r="15" spans="1:19" x14ac:dyDescent="0.3">
      <c r="A15" s="19" t="s">
        <v>289</v>
      </c>
      <c r="B15" s="19"/>
      <c r="C15" s="19"/>
      <c r="D15" s="19"/>
      <c r="E15" s="19"/>
      <c r="F15" s="19"/>
      <c r="G15" s="19"/>
      <c r="H15" s="19"/>
      <c r="I15" s="19"/>
      <c r="J15" s="19"/>
      <c r="K15" s="19"/>
      <c r="L15" s="19"/>
      <c r="M15" s="19"/>
      <c r="N15" s="19"/>
      <c r="O15" s="19"/>
      <c r="P15" s="19"/>
      <c r="Q15" s="19"/>
      <c r="R15" s="19"/>
      <c r="S15" s="19"/>
    </row>
    <row r="16" spans="1:19" x14ac:dyDescent="0.3">
      <c r="A16" s="17" t="s">
        <v>243</v>
      </c>
      <c r="B16" s="17"/>
      <c r="C16" s="17"/>
      <c r="D16" s="17"/>
      <c r="E16" s="17"/>
      <c r="F16" s="17"/>
      <c r="G16" s="17"/>
      <c r="H16" s="17"/>
      <c r="I16" s="17"/>
      <c r="J16" s="17"/>
      <c r="K16" s="17"/>
      <c r="L16" s="17"/>
      <c r="M16" s="17"/>
      <c r="N16" s="17"/>
      <c r="O16" s="17"/>
      <c r="P16" s="17"/>
      <c r="Q16" s="17"/>
      <c r="R16" s="17"/>
      <c r="S16" s="17"/>
    </row>
    <row r="17" spans="1:19" x14ac:dyDescent="0.3">
      <c r="A17" s="17" t="s">
        <v>244</v>
      </c>
      <c r="B17" s="17"/>
      <c r="C17" s="17"/>
      <c r="D17" s="17"/>
      <c r="E17" s="17"/>
      <c r="F17" s="17"/>
      <c r="G17" s="17"/>
      <c r="H17" s="17"/>
      <c r="I17" s="17"/>
      <c r="J17" s="17"/>
      <c r="K17" s="17"/>
      <c r="L17" s="17"/>
      <c r="M17" s="17"/>
      <c r="N17" s="17"/>
      <c r="O17" s="17"/>
      <c r="P17" s="17"/>
      <c r="Q17" s="17"/>
      <c r="R17" s="17"/>
      <c r="S17" s="17"/>
    </row>
    <row r="18" spans="1:19" x14ac:dyDescent="0.3">
      <c r="A18" s="16"/>
      <c r="B18" s="16"/>
      <c r="C18" s="16"/>
      <c r="D18" s="16"/>
      <c r="E18" s="16"/>
      <c r="F18" s="16"/>
      <c r="G18" s="16"/>
      <c r="H18" s="16"/>
      <c r="I18" s="16"/>
      <c r="J18" s="16"/>
      <c r="K18" s="16"/>
      <c r="L18" s="16"/>
      <c r="M18" s="16"/>
      <c r="N18" s="16"/>
      <c r="O18" s="16"/>
      <c r="P18" s="16"/>
      <c r="Q18" s="16"/>
      <c r="R18" s="16"/>
      <c r="S18" s="16"/>
    </row>
    <row r="19" spans="1:19" x14ac:dyDescent="0.3">
      <c r="A19" s="15" t="s">
        <v>245</v>
      </c>
      <c r="B19" s="17"/>
      <c r="C19" s="17"/>
      <c r="D19" s="17"/>
      <c r="E19" s="17"/>
      <c r="F19" s="17"/>
      <c r="G19" s="17"/>
      <c r="H19" s="17"/>
      <c r="I19" s="17"/>
      <c r="J19" s="17"/>
      <c r="K19" s="17"/>
      <c r="L19" s="17"/>
      <c r="M19" s="17"/>
      <c r="N19" s="17"/>
      <c r="O19" s="17"/>
      <c r="P19" s="17"/>
      <c r="Q19" s="17"/>
      <c r="R19" s="17"/>
      <c r="S19" s="17"/>
    </row>
    <row r="20" spans="1:19" x14ac:dyDescent="0.3">
      <c r="A20" s="18" t="s">
        <v>246</v>
      </c>
      <c r="B20" s="17"/>
      <c r="C20" s="17"/>
      <c r="D20" s="17"/>
      <c r="E20" s="17"/>
      <c r="F20" s="17"/>
      <c r="G20" s="17"/>
      <c r="H20" s="17"/>
      <c r="I20" s="17"/>
      <c r="J20" s="17"/>
      <c r="K20" s="17"/>
      <c r="L20" s="17"/>
      <c r="M20" s="17"/>
      <c r="N20" s="17"/>
      <c r="O20" s="17"/>
      <c r="P20" s="17"/>
      <c r="Q20" s="17"/>
      <c r="R20" s="17"/>
      <c r="S20" s="17"/>
    </row>
    <row r="21" spans="1:19" x14ac:dyDescent="0.3">
      <c r="A21" s="18" t="s">
        <v>247</v>
      </c>
      <c r="B21" s="17"/>
      <c r="C21" s="17"/>
      <c r="D21" s="17"/>
      <c r="E21" s="17"/>
      <c r="F21" s="17"/>
      <c r="G21" s="17"/>
      <c r="H21" s="17"/>
      <c r="I21" s="17"/>
      <c r="J21" s="17"/>
      <c r="K21" s="17"/>
      <c r="L21" s="17"/>
      <c r="M21" s="17"/>
      <c r="N21" s="17"/>
      <c r="O21" s="17"/>
      <c r="P21" s="17"/>
      <c r="Q21" s="17"/>
      <c r="R21" s="17"/>
      <c r="S21" s="17"/>
    </row>
    <row r="22" spans="1:19" x14ac:dyDescent="0.3">
      <c r="A22" s="17" t="s">
        <v>288</v>
      </c>
      <c r="B22" s="17"/>
      <c r="C22" s="17"/>
      <c r="D22" s="17"/>
      <c r="E22" s="17"/>
      <c r="F22" s="17"/>
      <c r="G22" s="17"/>
      <c r="H22" s="17"/>
      <c r="I22" s="17"/>
      <c r="J22" s="17"/>
      <c r="K22" s="17"/>
      <c r="L22" s="17"/>
      <c r="M22" s="17"/>
      <c r="N22" s="17"/>
      <c r="O22" s="17"/>
      <c r="P22" s="17"/>
      <c r="Q22" s="17"/>
      <c r="R22" s="17"/>
      <c r="S22" s="17"/>
    </row>
    <row r="23" spans="1:19" x14ac:dyDescent="0.3">
      <c r="A23" s="17"/>
      <c r="B23" s="17"/>
      <c r="C23" s="17"/>
      <c r="D23" s="17"/>
      <c r="E23" s="17"/>
      <c r="F23" s="17"/>
      <c r="G23" s="17"/>
      <c r="H23" s="17"/>
      <c r="I23" s="17"/>
      <c r="J23" s="17"/>
      <c r="K23" s="17"/>
      <c r="L23" s="17"/>
      <c r="M23" s="17"/>
      <c r="N23" s="17"/>
      <c r="O23" s="17"/>
      <c r="P23" s="17"/>
      <c r="Q23" s="17"/>
      <c r="R23" s="17"/>
      <c r="S23" s="17"/>
    </row>
    <row r="24" spans="1:19" x14ac:dyDescent="0.3">
      <c r="A24" s="17" t="s">
        <v>248</v>
      </c>
      <c r="B24" s="17"/>
      <c r="C24" s="17"/>
      <c r="D24" s="17"/>
      <c r="E24" s="17"/>
      <c r="F24" s="17"/>
      <c r="G24" s="17"/>
      <c r="H24" s="17"/>
      <c r="I24" s="17"/>
      <c r="J24" s="17"/>
      <c r="K24" s="17"/>
      <c r="L24" s="17"/>
      <c r="M24" s="17"/>
      <c r="N24" s="17"/>
      <c r="O24" s="17"/>
      <c r="P24" s="17"/>
      <c r="Q24" s="17"/>
      <c r="R24" s="17"/>
      <c r="S24" s="17"/>
    </row>
    <row r="25" spans="1:19" x14ac:dyDescent="0.3">
      <c r="A25" s="16"/>
      <c r="B25" s="16"/>
      <c r="C25" s="16"/>
      <c r="D25" s="16"/>
      <c r="E25" s="16"/>
      <c r="F25" s="16"/>
      <c r="G25" s="16"/>
      <c r="H25" s="16"/>
      <c r="I25" s="16"/>
      <c r="J25" s="16"/>
      <c r="K25" s="16"/>
      <c r="L25" s="16"/>
      <c r="M25" s="16"/>
      <c r="N25" s="16"/>
      <c r="O25" s="16"/>
      <c r="P25" s="16"/>
      <c r="Q25" s="16"/>
      <c r="R25" s="16"/>
      <c r="S25" s="16"/>
    </row>
    <row r="26" spans="1:19" x14ac:dyDescent="0.3">
      <c r="A26" s="15" t="s">
        <v>249</v>
      </c>
      <c r="B26" s="17"/>
      <c r="C26" s="17"/>
      <c r="D26" s="17"/>
      <c r="E26" s="17"/>
      <c r="F26" s="17"/>
      <c r="G26" s="17"/>
      <c r="H26" s="17"/>
      <c r="I26" s="17"/>
      <c r="J26" s="17"/>
      <c r="K26" s="17"/>
      <c r="L26" s="17"/>
      <c r="M26" s="17"/>
      <c r="N26" s="17"/>
      <c r="O26" s="17"/>
      <c r="P26" s="17"/>
      <c r="Q26" s="17"/>
      <c r="R26" s="17"/>
      <c r="S26" s="17"/>
    </row>
    <row r="27" spans="1:19" x14ac:dyDescent="0.3">
      <c r="A27" s="17" t="s">
        <v>250</v>
      </c>
      <c r="B27" s="17"/>
      <c r="C27" s="17"/>
      <c r="D27" s="17"/>
      <c r="E27" s="17"/>
      <c r="F27" s="17"/>
      <c r="G27" s="17"/>
      <c r="H27" s="17"/>
      <c r="I27" s="17"/>
      <c r="J27" s="17"/>
      <c r="K27" s="17"/>
      <c r="L27" s="17"/>
      <c r="M27" s="17"/>
      <c r="N27" s="17"/>
      <c r="O27" s="17"/>
      <c r="P27" s="17"/>
      <c r="Q27" s="17"/>
      <c r="R27" s="17"/>
      <c r="S27" s="17"/>
    </row>
    <row r="28" spans="1:19" x14ac:dyDescent="0.3">
      <c r="A28" s="16"/>
      <c r="B28" s="16"/>
      <c r="C28" s="16"/>
      <c r="D28" s="16"/>
      <c r="E28" s="16"/>
      <c r="F28" s="16"/>
      <c r="G28" s="16"/>
      <c r="H28" s="16"/>
      <c r="I28" s="16"/>
      <c r="J28" s="16"/>
      <c r="K28" s="16"/>
      <c r="L28" s="16"/>
      <c r="M28" s="16"/>
      <c r="N28" s="16"/>
      <c r="O28" s="16"/>
      <c r="P28" s="16"/>
      <c r="Q28" s="16"/>
      <c r="R28" s="16"/>
      <c r="S28" s="16"/>
    </row>
    <row r="29" spans="1:19" x14ac:dyDescent="0.3">
      <c r="A29" s="15" t="s">
        <v>251</v>
      </c>
      <c r="B29" s="15"/>
      <c r="C29" s="15"/>
      <c r="D29" s="15"/>
      <c r="E29" s="15"/>
      <c r="F29" s="15"/>
      <c r="G29" s="15"/>
      <c r="H29" s="15"/>
      <c r="I29" s="15"/>
      <c r="J29" s="15"/>
      <c r="K29" s="15"/>
      <c r="L29" s="15"/>
      <c r="M29" s="15"/>
      <c r="N29" s="15"/>
      <c r="O29" s="15"/>
      <c r="P29" s="15"/>
      <c r="Q29" s="15"/>
      <c r="R29" s="15"/>
      <c r="S29" s="15"/>
    </row>
    <row r="30" spans="1:19" x14ac:dyDescent="0.3">
      <c r="A30" s="17" t="s">
        <v>252</v>
      </c>
      <c r="B30" s="17"/>
      <c r="C30" s="17"/>
      <c r="D30" s="17"/>
      <c r="E30" s="17"/>
      <c r="F30" s="17"/>
      <c r="G30" s="17"/>
      <c r="H30" s="17"/>
      <c r="I30" s="17"/>
      <c r="J30" s="17"/>
      <c r="K30" s="17"/>
      <c r="L30" s="17"/>
      <c r="M30" s="17"/>
      <c r="N30" s="17"/>
      <c r="O30" s="17"/>
      <c r="P30" s="17"/>
      <c r="Q30" s="17"/>
      <c r="R30" s="17"/>
      <c r="S30" s="17"/>
    </row>
    <row r="31" spans="1:19" x14ac:dyDescent="0.3">
      <c r="A31" s="17" t="s">
        <v>253</v>
      </c>
      <c r="B31" s="17"/>
      <c r="C31" s="17"/>
      <c r="D31" s="17"/>
      <c r="E31" s="17"/>
      <c r="F31" s="17"/>
      <c r="G31" s="17"/>
      <c r="H31" s="17"/>
      <c r="I31" s="17"/>
      <c r="J31" s="17"/>
      <c r="K31" s="17"/>
      <c r="L31" s="17"/>
      <c r="M31" s="17"/>
      <c r="N31" s="17"/>
      <c r="O31" s="17"/>
      <c r="P31" s="17"/>
      <c r="Q31" s="17"/>
      <c r="R31" s="17"/>
      <c r="S31" s="17"/>
    </row>
    <row r="32" spans="1:19" x14ac:dyDescent="0.3">
      <c r="A32" s="17" t="s">
        <v>254</v>
      </c>
      <c r="B32" s="17"/>
      <c r="C32" s="17"/>
      <c r="D32" s="17"/>
      <c r="E32" s="17"/>
      <c r="F32" s="17"/>
      <c r="G32" s="17"/>
      <c r="H32" s="17"/>
      <c r="I32" s="17"/>
      <c r="J32" s="17"/>
      <c r="K32" s="17"/>
      <c r="L32" s="17"/>
      <c r="M32" s="17"/>
      <c r="N32" s="17"/>
      <c r="O32" s="17"/>
      <c r="P32" s="17"/>
      <c r="Q32" s="17"/>
      <c r="R32" s="17"/>
      <c r="S32" s="17"/>
    </row>
  </sheetData>
  <mergeCells count="32">
    <mergeCell ref="A12:S12"/>
    <mergeCell ref="A11:S11"/>
    <mergeCell ref="A22:S22"/>
    <mergeCell ref="A15:S15"/>
    <mergeCell ref="A21:S21"/>
    <mergeCell ref="A20:S20"/>
    <mergeCell ref="A25:S25"/>
    <mergeCell ref="A6:S6"/>
    <mergeCell ref="A19:S19"/>
    <mergeCell ref="A17:S17"/>
    <mergeCell ref="A16:S16"/>
    <mergeCell ref="A9:S9"/>
    <mergeCell ref="A8:S8"/>
    <mergeCell ref="A13:S13"/>
    <mergeCell ref="A14:S14"/>
    <mergeCell ref="A28:S28"/>
    <mergeCell ref="A29:S29"/>
    <mergeCell ref="A30:S30"/>
    <mergeCell ref="A31:S31"/>
    <mergeCell ref="A32:S32"/>
    <mergeCell ref="A18:S18"/>
    <mergeCell ref="A26:S26"/>
    <mergeCell ref="A24:S24"/>
    <mergeCell ref="A23:S23"/>
    <mergeCell ref="A27:S27"/>
    <mergeCell ref="A1:S1"/>
    <mergeCell ref="A2:S2"/>
    <mergeCell ref="A7:S7"/>
    <mergeCell ref="A10:S10"/>
    <mergeCell ref="A4:S4"/>
    <mergeCell ref="A3:S3"/>
    <mergeCell ref="A5:S5"/>
  </mergeCells>
  <hyperlinks>
    <hyperlink ref="A15:S15" r:id="rId1" display="https://www.bfs.admin.ch/bfs/de/home/grundlagen/definitionen.html"/>
  </hyperlinks>
  <pageMargins left="0.70866141732283472" right="0.70866141732283472" top="0.78740157480314965" bottom="0.78740157480314965" header="0.31496062992125984" footer="0.31496062992125984"/>
  <pageSetup paperSize="9" scale="57"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pane ySplit="3" topLeftCell="A4" activePane="bottomLeft" state="frozenSplit"/>
      <selection pane="bottomLeft" activeCell="A4" sqref="A4"/>
    </sheetView>
  </sheetViews>
  <sheetFormatPr baseColWidth="10" defaultColWidth="11.58203125" defaultRowHeight="14" x14ac:dyDescent="0.3"/>
  <cols>
    <col min="1" max="1" width="166.58203125" bestFit="1" customWidth="1"/>
  </cols>
  <sheetData>
    <row r="1" spans="1:1" x14ac:dyDescent="0.3">
      <c r="A1" t="s">
        <v>0</v>
      </c>
    </row>
    <row r="2" spans="1:1" x14ac:dyDescent="0.3">
      <c r="A2" t="s">
        <v>1</v>
      </c>
    </row>
    <row r="3" spans="1:1" ht="15.5" x14ac:dyDescent="0.3">
      <c r="A3" s="1" t="s">
        <v>2</v>
      </c>
    </row>
    <row r="4" spans="1:1" x14ac:dyDescent="0.3">
      <c r="A4" t="s">
        <v>3</v>
      </c>
    </row>
    <row r="5" spans="1:1" x14ac:dyDescent="0.3">
      <c r="A5" t="s">
        <v>4</v>
      </c>
    </row>
    <row r="6" spans="1:1" x14ac:dyDescent="0.3">
      <c r="A6" t="s">
        <v>5</v>
      </c>
    </row>
    <row r="7" spans="1:1" x14ac:dyDescent="0.3">
      <c r="A7" t="s">
        <v>6</v>
      </c>
    </row>
    <row r="8" spans="1:1" x14ac:dyDescent="0.3">
      <c r="A8" t="s">
        <v>7</v>
      </c>
    </row>
    <row r="9" spans="1:1" x14ac:dyDescent="0.3">
      <c r="A9" t="s">
        <v>8</v>
      </c>
    </row>
    <row r="10" spans="1:1" x14ac:dyDescent="0.3">
      <c r="A10" t="s">
        <v>9</v>
      </c>
    </row>
  </sheetData>
  <hyperlinks>
    <hyperlink ref="A4" location="GENERAL_HARM!A1" display="GENERAL_HARM!A1"/>
    <hyperlink ref="A5" location="DEMOGRAPHY_HARM!A1" display="DEMOGRAPHY_HARM!A1"/>
    <hyperlink ref="A6" location="EDUCATION_HARM!A1" display="EDUCATION_HARM!A1"/>
    <hyperlink ref="A7" location="LANGUAGE_HARM!A1" display="LANGUAGE_HARM!A1"/>
    <hyperlink ref="A8" location="MOBILITY_HARM!A1" display="MOBILITY_HARM!A1"/>
    <hyperlink ref="A9" location="OCCUPATION_HARM!A1" display="OCCUPATION_HARM!A1"/>
    <hyperlink ref="A10" location="RELIGION_HARM!A1" display="RELIGION_HARM!A1"/>
  </hyperlinks>
  <pageMargins left="0.78740157499999996" right="0.78740157499999996" top="0.984251969" bottom="0.984251969" header="0.4921259845" footer="0.492125984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
  <sheetViews>
    <sheetView workbookViewId="0">
      <pane ySplit="3" topLeftCell="A4" activePane="bottomLeft" state="frozenSplit"/>
      <selection pane="bottomLeft" activeCell="A2" sqref="A2"/>
    </sheetView>
  </sheetViews>
  <sheetFormatPr baseColWidth="10" defaultColWidth="10" defaultRowHeight="14" x14ac:dyDescent="0.3"/>
  <cols>
    <col min="1" max="1" width="43.33203125" bestFit="1" customWidth="1"/>
    <col min="2" max="2" width="152.33203125" bestFit="1" customWidth="1"/>
    <col min="6" max="6" width="28.33203125" bestFit="1" customWidth="1"/>
    <col min="7" max="7" width="152.33203125" bestFit="1" customWidth="1"/>
  </cols>
  <sheetData>
    <row r="1" spans="1:7" x14ac:dyDescent="0.3">
      <c r="A1" t="s">
        <v>10</v>
      </c>
      <c r="B1" s="2" t="s">
        <v>3</v>
      </c>
    </row>
    <row r="2" spans="1:7" ht="60" customHeight="1" x14ac:dyDescent="0.3">
      <c r="A2" t="s">
        <v>1</v>
      </c>
      <c r="B2" s="3" t="s">
        <v>1</v>
      </c>
    </row>
    <row r="3" spans="1:7" ht="15" customHeight="1" x14ac:dyDescent="0.3">
      <c r="A3" s="1" t="s">
        <v>11</v>
      </c>
      <c r="B3" s="1" t="s">
        <v>12</v>
      </c>
      <c r="C3" s="1" t="s">
        <v>13</v>
      </c>
      <c r="D3" s="1" t="s">
        <v>14</v>
      </c>
      <c r="E3" s="1" t="s">
        <v>15</v>
      </c>
      <c r="F3" s="4" t="str">
        <f>HYPERLINK("[CODES_Synopsis_Harm_DE_20140626.xls]S!A1","Special Codes")</f>
        <v>Special Codes</v>
      </c>
      <c r="G3" s="1" t="s">
        <v>16</v>
      </c>
    </row>
    <row r="4" spans="1:7" x14ac:dyDescent="0.3">
      <c r="A4" s="7" t="s">
        <v>17</v>
      </c>
      <c r="B4" s="7" t="s">
        <v>18</v>
      </c>
      <c r="C4" s="7" t="s">
        <v>255</v>
      </c>
      <c r="D4" s="7" t="s">
        <v>256</v>
      </c>
      <c r="E4" s="7" t="s">
        <v>1</v>
      </c>
      <c r="F4" s="7" t="s">
        <v>1</v>
      </c>
      <c r="G4" s="9" t="s">
        <v>19</v>
      </c>
    </row>
    <row r="5" spans="1:7" ht="28" x14ac:dyDescent="0.3">
      <c r="A5" s="7" t="s">
        <v>20</v>
      </c>
      <c r="B5" s="7" t="s">
        <v>21</v>
      </c>
      <c r="C5" s="7" t="s">
        <v>22</v>
      </c>
      <c r="D5" s="7" t="s">
        <v>23</v>
      </c>
      <c r="E5" s="8" t="str">
        <f>HYPERLINK("[CODES_Synopsis_Harm_DE_20140626.xls]1!A1","1")</f>
        <v>1</v>
      </c>
      <c r="F5" s="7" t="s">
        <v>1</v>
      </c>
      <c r="G5" s="9" t="s">
        <v>257</v>
      </c>
    </row>
    <row r="6" spans="1:7" ht="28" x14ac:dyDescent="0.3">
      <c r="A6" s="7" t="s">
        <v>24</v>
      </c>
      <c r="B6" s="7" t="s">
        <v>25</v>
      </c>
      <c r="C6" s="7" t="s">
        <v>22</v>
      </c>
      <c r="D6" s="7" t="s">
        <v>26</v>
      </c>
      <c r="E6" s="7" t="s">
        <v>1</v>
      </c>
      <c r="F6" s="7" t="s">
        <v>1</v>
      </c>
      <c r="G6" s="9" t="s">
        <v>258</v>
      </c>
    </row>
    <row r="7" spans="1:7" x14ac:dyDescent="0.3">
      <c r="A7" s="7" t="s">
        <v>27</v>
      </c>
      <c r="B7" s="7" t="s">
        <v>28</v>
      </c>
      <c r="C7" s="7" t="s">
        <v>22</v>
      </c>
      <c r="D7" s="7" t="s">
        <v>23</v>
      </c>
      <c r="E7" s="8" t="str">
        <f>HYPERLINK("[CODES_Synopsis_Harm_DE_20140626.xls]2!A1","2")</f>
        <v>2</v>
      </c>
      <c r="F7" s="7" t="s">
        <v>1</v>
      </c>
      <c r="G7" s="9" t="s">
        <v>1</v>
      </c>
    </row>
    <row r="8" spans="1:7" x14ac:dyDescent="0.3">
      <c r="A8" s="7" t="s">
        <v>29</v>
      </c>
      <c r="B8" s="7" t="s">
        <v>30</v>
      </c>
      <c r="C8" s="7" t="s">
        <v>31</v>
      </c>
      <c r="D8" s="7" t="s">
        <v>1</v>
      </c>
      <c r="E8" s="7" t="s">
        <v>1</v>
      </c>
      <c r="F8" s="7" t="s">
        <v>1</v>
      </c>
      <c r="G8" s="9" t="s">
        <v>32</v>
      </c>
    </row>
  </sheetData>
  <autoFilter ref="A3:G8"/>
  <pageMargins left="0.78740157480314965" right="0.78740157480314965" top="0.98425196850393704" bottom="0.98425196850393704" header="0.51181102362204722" footer="0.51181102362204722"/>
  <pageSetup paperSize="9" scale="3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4"/>
  <sheetViews>
    <sheetView workbookViewId="0">
      <pane ySplit="3" topLeftCell="A4" activePane="bottomLeft" state="frozenSplit"/>
      <selection pane="bottomLeft" activeCell="B24" sqref="B24"/>
    </sheetView>
  </sheetViews>
  <sheetFormatPr baseColWidth="10" defaultColWidth="10" defaultRowHeight="14" x14ac:dyDescent="0.3"/>
  <cols>
    <col min="1" max="1" width="43.33203125" bestFit="1" customWidth="1"/>
    <col min="2" max="2" width="152.33203125" customWidth="1"/>
    <col min="3" max="5" width="10" customWidth="1"/>
    <col min="6" max="6" width="28.33203125" customWidth="1"/>
    <col min="7" max="7" width="152.33203125" bestFit="1" customWidth="1"/>
  </cols>
  <sheetData>
    <row r="1" spans="1:7" x14ac:dyDescent="0.3">
      <c r="A1" t="s">
        <v>33</v>
      </c>
      <c r="B1" s="2" t="s">
        <v>4</v>
      </c>
    </row>
    <row r="2" spans="1:7" ht="60" customHeight="1" x14ac:dyDescent="0.3">
      <c r="A2" t="s">
        <v>1</v>
      </c>
      <c r="B2" s="3" t="s">
        <v>1</v>
      </c>
    </row>
    <row r="3" spans="1:7" ht="15" customHeight="1" x14ac:dyDescent="0.3">
      <c r="A3" s="1" t="s">
        <v>11</v>
      </c>
      <c r="B3" s="1" t="s">
        <v>12</v>
      </c>
      <c r="C3" s="1" t="s">
        <v>13</v>
      </c>
      <c r="D3" s="1" t="s">
        <v>14</v>
      </c>
      <c r="E3" s="1" t="s">
        <v>15</v>
      </c>
      <c r="F3" s="4" t="str">
        <f>HYPERLINK("[CODES_Synopsis_Harm_DE_20140626.xls]S!A1","Special Codes")</f>
        <v>Special Codes</v>
      </c>
      <c r="G3" s="1" t="s">
        <v>16</v>
      </c>
    </row>
    <row r="4" spans="1:7" ht="28" x14ac:dyDescent="0.3">
      <c r="A4" t="s">
        <v>34</v>
      </c>
      <c r="B4" t="s">
        <v>35</v>
      </c>
      <c r="C4" t="s">
        <v>22</v>
      </c>
      <c r="D4" t="s">
        <v>36</v>
      </c>
      <c r="E4" s="5" t="str">
        <f>HYPERLINK("[CODES_Synopsis_Harm_DE_20140626.xls]3!A1","3")</f>
        <v>3</v>
      </c>
      <c r="F4" t="s">
        <v>1</v>
      </c>
      <c r="G4" s="6" t="s">
        <v>259</v>
      </c>
    </row>
    <row r="5" spans="1:7" x14ac:dyDescent="0.3">
      <c r="A5" t="s">
        <v>37</v>
      </c>
      <c r="B5" t="s">
        <v>38</v>
      </c>
      <c r="C5" t="s">
        <v>22</v>
      </c>
      <c r="D5" t="s">
        <v>39</v>
      </c>
      <c r="E5" s="5" t="str">
        <f>HYPERLINK("[CODES_Synopsis_Harm_DE_20140626.xls]4!A1","4")</f>
        <v>4</v>
      </c>
      <c r="F5" t="s">
        <v>1</v>
      </c>
      <c r="G5" s="6" t="s">
        <v>40</v>
      </c>
    </row>
    <row r="6" spans="1:7" x14ac:dyDescent="0.3">
      <c r="A6" t="s">
        <v>41</v>
      </c>
      <c r="B6" t="s">
        <v>42</v>
      </c>
      <c r="C6" t="s">
        <v>22</v>
      </c>
      <c r="D6" t="s">
        <v>36</v>
      </c>
      <c r="E6" s="5" t="str">
        <f>HYPERLINK("[CODES_Synopsis_Harm_DE_20140626.xls]5!A1","5")</f>
        <v>5</v>
      </c>
      <c r="F6" t="s">
        <v>1</v>
      </c>
      <c r="G6" s="6" t="s">
        <v>43</v>
      </c>
    </row>
    <row r="7" spans="1:7" x14ac:dyDescent="0.3">
      <c r="A7" t="s">
        <v>44</v>
      </c>
      <c r="B7" t="s">
        <v>45</v>
      </c>
      <c r="C7" t="s">
        <v>22</v>
      </c>
      <c r="D7" t="s">
        <v>39</v>
      </c>
      <c r="E7" s="5" t="str">
        <f>HYPERLINK("[CODES_Synopsis_Harm_DE_20140626.xls]6!A1","6")</f>
        <v>6</v>
      </c>
      <c r="F7" t="s">
        <v>1</v>
      </c>
      <c r="G7" s="6" t="s">
        <v>260</v>
      </c>
    </row>
    <row r="8" spans="1:7" x14ac:dyDescent="0.3">
      <c r="A8" t="s">
        <v>46</v>
      </c>
      <c r="B8" t="s">
        <v>47</v>
      </c>
      <c r="C8" t="s">
        <v>22</v>
      </c>
      <c r="D8" t="s">
        <v>39</v>
      </c>
      <c r="E8" s="5" t="str">
        <f>HYPERLINK("[CODES_Synopsis_Harm_DE_20140626.xls]7!A1","7")</f>
        <v>7</v>
      </c>
      <c r="F8" t="s">
        <v>1</v>
      </c>
      <c r="G8" s="6" t="s">
        <v>1</v>
      </c>
    </row>
    <row r="9" spans="1:7" x14ac:dyDescent="0.3">
      <c r="A9" t="s">
        <v>48</v>
      </c>
      <c r="B9" t="s">
        <v>49</v>
      </c>
      <c r="C9" t="s">
        <v>22</v>
      </c>
      <c r="D9" t="s">
        <v>39</v>
      </c>
      <c r="E9" s="5" t="str">
        <f>HYPERLINK("[CODES_Synopsis_Harm_DE_20140626.xls]8!A1","8")</f>
        <v>8</v>
      </c>
      <c r="F9" t="s">
        <v>1</v>
      </c>
      <c r="G9" s="6" t="s">
        <v>1</v>
      </c>
    </row>
    <row r="10" spans="1:7" x14ac:dyDescent="0.3">
      <c r="A10" t="s">
        <v>50</v>
      </c>
      <c r="B10" t="s">
        <v>51</v>
      </c>
      <c r="C10" t="s">
        <v>22</v>
      </c>
      <c r="D10" t="s">
        <v>36</v>
      </c>
      <c r="E10" s="5" t="str">
        <f>HYPERLINK("[CODES_Synopsis_Harm_DE_20140626.xls]9!A1","9")</f>
        <v>9</v>
      </c>
      <c r="F10" t="s">
        <v>1</v>
      </c>
      <c r="G10" s="6" t="s">
        <v>52</v>
      </c>
    </row>
    <row r="11" spans="1:7" ht="70" x14ac:dyDescent="0.3">
      <c r="A11" t="s">
        <v>53</v>
      </c>
      <c r="B11" t="s">
        <v>54</v>
      </c>
      <c r="C11" t="s">
        <v>22</v>
      </c>
      <c r="D11" t="s">
        <v>39</v>
      </c>
      <c r="E11" s="5" t="str">
        <f>HYPERLINK("[CODES_Synopsis_Harm_DE_20140626.xls]10!A1","10")</f>
        <v>10</v>
      </c>
      <c r="F11" t="s">
        <v>55</v>
      </c>
      <c r="G11" s="6" t="s">
        <v>261</v>
      </c>
    </row>
    <row r="12" spans="1:7" ht="70" x14ac:dyDescent="0.3">
      <c r="A12" s="7" t="s">
        <v>56</v>
      </c>
      <c r="B12" s="7" t="s">
        <v>57</v>
      </c>
      <c r="C12" s="7" t="s">
        <v>22</v>
      </c>
      <c r="D12" s="7" t="s">
        <v>23</v>
      </c>
      <c r="E12" s="8" t="str">
        <f>HYPERLINK("[CODES_Synopsis_Harm_DE_20140626.xls]11!A1","11")</f>
        <v>11</v>
      </c>
      <c r="F12" s="7" t="s">
        <v>55</v>
      </c>
      <c r="G12" s="9" t="s">
        <v>261</v>
      </c>
    </row>
    <row r="13" spans="1:7" ht="28" x14ac:dyDescent="0.3">
      <c r="A13" s="7" t="s">
        <v>58</v>
      </c>
      <c r="B13" s="7" t="s">
        <v>59</v>
      </c>
      <c r="C13" s="7" t="s">
        <v>22</v>
      </c>
      <c r="D13" s="7" t="s">
        <v>39</v>
      </c>
      <c r="E13" s="8" t="str">
        <f>HYPERLINK("[CODES_Synopsis_Harm_DE_20140626.xls]12!A1","12")</f>
        <v>12</v>
      </c>
      <c r="F13" s="7" t="s">
        <v>60</v>
      </c>
      <c r="G13" s="9" t="s">
        <v>265</v>
      </c>
    </row>
    <row r="14" spans="1:7" x14ac:dyDescent="0.3">
      <c r="A14" s="7" t="s">
        <v>61</v>
      </c>
      <c r="B14" s="7" t="s">
        <v>62</v>
      </c>
      <c r="C14" s="7" t="s">
        <v>22</v>
      </c>
      <c r="D14" s="7" t="s">
        <v>39</v>
      </c>
      <c r="E14" s="8" t="str">
        <f>HYPERLINK("[CODES_Synopsis_Harm_DE_20140626.xls]13!A1","13")</f>
        <v>13</v>
      </c>
      <c r="F14" s="7" t="s">
        <v>60</v>
      </c>
      <c r="G14" s="9" t="s">
        <v>63</v>
      </c>
    </row>
    <row r="15" spans="1:7" ht="70" x14ac:dyDescent="0.3">
      <c r="A15" s="7" t="s">
        <v>64</v>
      </c>
      <c r="B15" s="7" t="s">
        <v>65</v>
      </c>
      <c r="C15" s="7" t="s">
        <v>22</v>
      </c>
      <c r="D15" s="7" t="s">
        <v>23</v>
      </c>
      <c r="E15" s="8" t="str">
        <f>HYPERLINK("[CODES_Synopsis_Harm_DE_20140626.xls]14!A1","14")</f>
        <v>14</v>
      </c>
      <c r="F15" s="7" t="s">
        <v>60</v>
      </c>
      <c r="G15" s="9" t="s">
        <v>262</v>
      </c>
    </row>
    <row r="16" spans="1:7" ht="70" x14ac:dyDescent="0.3">
      <c r="A16" s="7" t="s">
        <v>66</v>
      </c>
      <c r="B16" s="7" t="s">
        <v>67</v>
      </c>
      <c r="C16" s="7" t="s">
        <v>22</v>
      </c>
      <c r="D16" s="7" t="s">
        <v>39</v>
      </c>
      <c r="E16" s="8" t="str">
        <f>HYPERLINK("[CODES_Synopsis_Harm_DE_20140626.xls]15!A1","15")</f>
        <v>15</v>
      </c>
      <c r="F16" s="7" t="s">
        <v>60</v>
      </c>
      <c r="G16" s="9" t="s">
        <v>263</v>
      </c>
    </row>
    <row r="17" spans="1:7" ht="56" x14ac:dyDescent="0.3">
      <c r="A17" s="7" t="s">
        <v>68</v>
      </c>
      <c r="B17" s="7" t="s">
        <v>69</v>
      </c>
      <c r="C17" s="7" t="s">
        <v>22</v>
      </c>
      <c r="D17" s="7" t="s">
        <v>39</v>
      </c>
      <c r="E17" s="8" t="str">
        <f>HYPERLINK("[CODES_Synopsis_Harm_DE_20140626.xls]16!A1","16")</f>
        <v>16</v>
      </c>
      <c r="F17" s="7" t="s">
        <v>70</v>
      </c>
      <c r="G17" s="9" t="s">
        <v>264</v>
      </c>
    </row>
    <row r="18" spans="1:7" x14ac:dyDescent="0.3">
      <c r="A18" s="7" t="s">
        <v>71</v>
      </c>
      <c r="B18" s="7" t="s">
        <v>72</v>
      </c>
      <c r="C18" s="7" t="s">
        <v>22</v>
      </c>
      <c r="D18" s="7" t="s">
        <v>23</v>
      </c>
      <c r="E18" s="8" t="str">
        <f>HYPERLINK("[CODES_Synopsis_Harm_DE_20140626.xls]17!A1","17")</f>
        <v>17</v>
      </c>
      <c r="F18" s="7" t="s">
        <v>1</v>
      </c>
      <c r="G18" s="9" t="s">
        <v>73</v>
      </c>
    </row>
    <row r="19" spans="1:7" x14ac:dyDescent="0.3">
      <c r="A19" s="7" t="s">
        <v>74</v>
      </c>
      <c r="B19" s="7" t="s">
        <v>75</v>
      </c>
      <c r="C19" s="7" t="s">
        <v>22</v>
      </c>
      <c r="D19" s="7" t="s">
        <v>39</v>
      </c>
      <c r="E19" s="8" t="str">
        <f>HYPERLINK("[CODES_Synopsis_Harm_DE_20140626.xls]10!A1","10")</f>
        <v>10</v>
      </c>
      <c r="F19" s="7" t="s">
        <v>1</v>
      </c>
      <c r="G19" s="9" t="s">
        <v>73</v>
      </c>
    </row>
    <row r="20" spans="1:7" x14ac:dyDescent="0.3">
      <c r="A20" s="7" t="s">
        <v>76</v>
      </c>
      <c r="B20" s="7" t="s">
        <v>77</v>
      </c>
      <c r="C20" s="7" t="s">
        <v>22</v>
      </c>
      <c r="D20" s="7" t="s">
        <v>23</v>
      </c>
      <c r="E20" s="8" t="str">
        <f>HYPERLINK("[CODES_Synopsis_Harm_DE_20140626.xls]18!A1","18")</f>
        <v>18</v>
      </c>
      <c r="F20" s="7" t="s">
        <v>1</v>
      </c>
      <c r="G20" s="9" t="s">
        <v>73</v>
      </c>
    </row>
    <row r="21" spans="1:7" x14ac:dyDescent="0.3">
      <c r="A21" s="7" t="s">
        <v>78</v>
      </c>
      <c r="B21" s="7" t="s">
        <v>79</v>
      </c>
      <c r="C21" s="7" t="s">
        <v>22</v>
      </c>
      <c r="D21" s="7" t="s">
        <v>23</v>
      </c>
      <c r="E21" s="8" t="str">
        <f>HYPERLINK("[CODES_Synopsis_Harm_DE_20140626.xls]19!A1","19")</f>
        <v>19</v>
      </c>
      <c r="F21" s="7" t="s">
        <v>1</v>
      </c>
      <c r="G21" s="9" t="s">
        <v>73</v>
      </c>
    </row>
    <row r="22" spans="1:7" x14ac:dyDescent="0.3">
      <c r="A22" s="7" t="s">
        <v>80</v>
      </c>
      <c r="B22" s="7" t="s">
        <v>81</v>
      </c>
      <c r="C22" s="7" t="s">
        <v>22</v>
      </c>
      <c r="D22" s="7" t="s">
        <v>82</v>
      </c>
      <c r="E22" s="8" t="str">
        <f>HYPERLINK("[CODES_Synopsis_Harm_DE_20140626.xls]20!A1","20")</f>
        <v>20</v>
      </c>
      <c r="F22" s="7" t="s">
        <v>1</v>
      </c>
      <c r="G22" s="9" t="s">
        <v>73</v>
      </c>
    </row>
    <row r="23" spans="1:7" x14ac:dyDescent="0.3">
      <c r="A23" s="7" t="s">
        <v>83</v>
      </c>
      <c r="B23" s="7" t="s">
        <v>84</v>
      </c>
      <c r="C23" s="7" t="s">
        <v>22</v>
      </c>
      <c r="D23" s="7" t="s">
        <v>39</v>
      </c>
      <c r="E23" s="8" t="str">
        <f>HYPERLINK("[CODES_Synopsis_Harm_DE_20140626.xls]21!A1","21")</f>
        <v>21</v>
      </c>
      <c r="F23" s="7" t="s">
        <v>1</v>
      </c>
      <c r="G23" s="9" t="s">
        <v>73</v>
      </c>
    </row>
    <row r="24" spans="1:7" x14ac:dyDescent="0.3">
      <c r="A24" s="7" t="s">
        <v>85</v>
      </c>
      <c r="B24" s="7" t="s">
        <v>86</v>
      </c>
      <c r="C24" s="7" t="s">
        <v>22</v>
      </c>
      <c r="D24" s="7" t="s">
        <v>82</v>
      </c>
      <c r="E24" s="8" t="str">
        <f>HYPERLINK("[CODES_Synopsis_Harm_DE_20140626.xls]22!A1","22")</f>
        <v>22</v>
      </c>
      <c r="F24" s="7" t="s">
        <v>1</v>
      </c>
      <c r="G24" s="9" t="s">
        <v>73</v>
      </c>
    </row>
    <row r="25" spans="1:7" x14ac:dyDescent="0.3">
      <c r="A25" s="7" t="s">
        <v>87</v>
      </c>
      <c r="B25" s="7" t="s">
        <v>88</v>
      </c>
      <c r="C25" s="7" t="s">
        <v>22</v>
      </c>
      <c r="D25" s="7" t="s">
        <v>36</v>
      </c>
      <c r="E25" s="8" t="str">
        <f>HYPERLINK("[CODES_Synopsis_Harm_DE_20140626.xls]23!A1","23")</f>
        <v>23</v>
      </c>
      <c r="F25" s="7" t="s">
        <v>1</v>
      </c>
      <c r="G25" s="9" t="s">
        <v>73</v>
      </c>
    </row>
    <row r="26" spans="1:7" x14ac:dyDescent="0.3">
      <c r="A26" s="7" t="s">
        <v>89</v>
      </c>
      <c r="B26" s="7" t="s">
        <v>90</v>
      </c>
      <c r="C26" s="7" t="s">
        <v>22</v>
      </c>
      <c r="D26" s="7" t="s">
        <v>23</v>
      </c>
      <c r="E26" s="8" t="str">
        <f>HYPERLINK("[CODES_Synopsis_Harm_DE_20140626.xls]11!A1","11")</f>
        <v>11</v>
      </c>
      <c r="F26" s="7" t="s">
        <v>1</v>
      </c>
      <c r="G26" s="9" t="s">
        <v>73</v>
      </c>
    </row>
    <row r="27" spans="1:7" x14ac:dyDescent="0.3">
      <c r="A27" s="7" t="s">
        <v>91</v>
      </c>
      <c r="B27" s="7" t="s">
        <v>92</v>
      </c>
      <c r="C27" s="7" t="s">
        <v>22</v>
      </c>
      <c r="D27" s="7" t="s">
        <v>82</v>
      </c>
      <c r="E27" s="8" t="str">
        <f>HYPERLINK("[CODES_Synopsis_Harm_DE_20140626.xls]24!A1","24")</f>
        <v>24</v>
      </c>
      <c r="F27" s="7" t="s">
        <v>1</v>
      </c>
      <c r="G27" s="9" t="s">
        <v>73</v>
      </c>
    </row>
    <row r="28" spans="1:7" x14ac:dyDescent="0.3">
      <c r="A28" s="7" t="s">
        <v>93</v>
      </c>
      <c r="B28" s="7" t="s">
        <v>94</v>
      </c>
      <c r="C28" s="7" t="s">
        <v>22</v>
      </c>
      <c r="D28" s="7" t="s">
        <v>82</v>
      </c>
      <c r="E28" s="8" t="str">
        <f>HYPERLINK("[CODES_Synopsis_Harm_DE_20140626.xls]25!A1","25")</f>
        <v>25</v>
      </c>
      <c r="F28" s="7" t="s">
        <v>1</v>
      </c>
      <c r="G28" s="9" t="s">
        <v>73</v>
      </c>
    </row>
    <row r="29" spans="1:7" x14ac:dyDescent="0.3">
      <c r="A29" s="7" t="s">
        <v>95</v>
      </c>
      <c r="B29" s="7" t="s">
        <v>96</v>
      </c>
      <c r="C29" s="7" t="s">
        <v>22</v>
      </c>
      <c r="D29" s="7" t="s">
        <v>82</v>
      </c>
      <c r="E29" s="8" t="str">
        <f>HYPERLINK("[CODES_Synopsis_Harm_DE_20140626.xls]26!A1","26")</f>
        <v>26</v>
      </c>
      <c r="F29" s="7" t="s">
        <v>1</v>
      </c>
      <c r="G29" s="9" t="s">
        <v>73</v>
      </c>
    </row>
    <row r="30" spans="1:7" x14ac:dyDescent="0.3">
      <c r="A30" s="7" t="s">
        <v>97</v>
      </c>
      <c r="B30" s="7" t="s">
        <v>98</v>
      </c>
      <c r="C30" s="7" t="s">
        <v>22</v>
      </c>
      <c r="D30" s="7" t="s">
        <v>82</v>
      </c>
      <c r="E30" s="8" t="str">
        <f>HYPERLINK("[CODES_Synopsis_Harm_DE_20140626.xls]27!A1","27")</f>
        <v>27</v>
      </c>
      <c r="F30" s="7" t="s">
        <v>1</v>
      </c>
      <c r="G30" s="9" t="s">
        <v>1</v>
      </c>
    </row>
    <row r="31" spans="1:7" x14ac:dyDescent="0.3">
      <c r="A31" s="7" t="s">
        <v>99</v>
      </c>
      <c r="B31" s="7" t="s">
        <v>100</v>
      </c>
      <c r="C31" s="7" t="s">
        <v>22</v>
      </c>
      <c r="D31" s="7" t="s">
        <v>82</v>
      </c>
      <c r="E31" s="8" t="str">
        <f>HYPERLINK("[CODES_Synopsis_Harm_DE_20140626.xls]28!A1","28")</f>
        <v>28</v>
      </c>
      <c r="F31" s="7" t="s">
        <v>1</v>
      </c>
      <c r="G31" s="9" t="s">
        <v>73</v>
      </c>
    </row>
    <row r="32" spans="1:7" x14ac:dyDescent="0.3">
      <c r="A32" s="7" t="s">
        <v>101</v>
      </c>
      <c r="B32" s="7" t="s">
        <v>102</v>
      </c>
      <c r="C32" s="7" t="s">
        <v>22</v>
      </c>
      <c r="D32" s="7" t="s">
        <v>103</v>
      </c>
      <c r="E32" s="8" t="str">
        <f>HYPERLINK("[CODES_Synopsis_Harm_DE_20140626.xls]29!A1","29")</f>
        <v>29</v>
      </c>
      <c r="F32" s="7" t="s">
        <v>1</v>
      </c>
      <c r="G32" s="9" t="s">
        <v>104</v>
      </c>
    </row>
    <row r="33" spans="1:7" x14ac:dyDescent="0.3">
      <c r="A33" s="7" t="s">
        <v>105</v>
      </c>
      <c r="B33" s="7" t="s">
        <v>106</v>
      </c>
      <c r="C33" s="7" t="s">
        <v>22</v>
      </c>
      <c r="D33" s="7" t="s">
        <v>82</v>
      </c>
      <c r="E33" s="8" t="str">
        <f>HYPERLINK("[CODES_Synopsis_Harm_DE_20140626.xls]30!A1","30")</f>
        <v>30</v>
      </c>
      <c r="F33" s="7" t="s">
        <v>1</v>
      </c>
      <c r="G33" s="9" t="s">
        <v>1</v>
      </c>
    </row>
    <row r="34" spans="1:7" x14ac:dyDescent="0.3">
      <c r="A34" s="7" t="s">
        <v>107</v>
      </c>
      <c r="B34" s="7" t="s">
        <v>108</v>
      </c>
      <c r="C34" s="7" t="s">
        <v>22</v>
      </c>
      <c r="D34" s="7" t="s">
        <v>82</v>
      </c>
      <c r="E34" s="8" t="str">
        <f>HYPERLINK("[CODES_Synopsis_Harm_DE_20140626.xls]31!A1","31")</f>
        <v>31</v>
      </c>
      <c r="F34" s="7" t="s">
        <v>1</v>
      </c>
      <c r="G34" s="9" t="s">
        <v>109</v>
      </c>
    </row>
  </sheetData>
  <autoFilter ref="A3:G34"/>
  <pageMargins left="0.78740157480314965" right="0.78740157480314965" top="0.98425196850393704" bottom="0.98425196850393704" header="0.51181102362204722" footer="0.51181102362204722"/>
  <pageSetup paperSize="9" scale="3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
  <sheetViews>
    <sheetView workbookViewId="0">
      <pane ySplit="3" topLeftCell="A4" activePane="bottomLeft" state="frozenSplit"/>
      <selection pane="bottomLeft" activeCell="A15" sqref="A15"/>
    </sheetView>
  </sheetViews>
  <sheetFormatPr baseColWidth="10" defaultColWidth="10" defaultRowHeight="14" x14ac:dyDescent="0.3"/>
  <cols>
    <col min="1" max="1" width="43.33203125" bestFit="1" customWidth="1"/>
    <col min="2" max="2" width="152.33203125" customWidth="1"/>
    <col min="3" max="5" width="10" customWidth="1"/>
    <col min="6" max="6" width="28.33203125" customWidth="1"/>
    <col min="7" max="7" width="152.33203125" bestFit="1" customWidth="1"/>
  </cols>
  <sheetData>
    <row r="1" spans="1:7" x14ac:dyDescent="0.3">
      <c r="A1" t="s">
        <v>110</v>
      </c>
      <c r="B1" s="2" t="s">
        <v>5</v>
      </c>
    </row>
    <row r="2" spans="1:7" ht="60" customHeight="1" x14ac:dyDescent="0.3">
      <c r="A2" t="s">
        <v>1</v>
      </c>
      <c r="B2" s="3" t="s">
        <v>1</v>
      </c>
    </row>
    <row r="3" spans="1:7" ht="15" customHeight="1" x14ac:dyDescent="0.3">
      <c r="A3" s="1" t="s">
        <v>11</v>
      </c>
      <c r="B3" s="1" t="s">
        <v>12</v>
      </c>
      <c r="C3" s="1" t="s">
        <v>13</v>
      </c>
      <c r="D3" s="1" t="s">
        <v>14</v>
      </c>
      <c r="E3" s="1" t="s">
        <v>15</v>
      </c>
      <c r="F3" s="4" t="str">
        <f>HYPERLINK("[CODES_Synopsis_Harm_DE_20140626.xls]S!A1","Special Codes")</f>
        <v>Special Codes</v>
      </c>
      <c r="G3" s="1" t="s">
        <v>16</v>
      </c>
    </row>
    <row r="4" spans="1:7" ht="70" x14ac:dyDescent="0.3">
      <c r="A4" s="7" t="s">
        <v>111</v>
      </c>
      <c r="B4" s="7" t="s">
        <v>112</v>
      </c>
      <c r="C4" s="7" t="s">
        <v>22</v>
      </c>
      <c r="D4" s="7" t="s">
        <v>36</v>
      </c>
      <c r="E4" s="8" t="str">
        <f>HYPERLINK("[CODES_Synopsis_Harm_DE_20140626.xls]10!A1","10")</f>
        <v>10</v>
      </c>
      <c r="F4" s="7" t="s">
        <v>113</v>
      </c>
      <c r="G4" s="9" t="s">
        <v>266</v>
      </c>
    </row>
    <row r="5" spans="1:7" ht="70" x14ac:dyDescent="0.3">
      <c r="A5" s="7" t="s">
        <v>114</v>
      </c>
      <c r="B5" s="7" t="s">
        <v>115</v>
      </c>
      <c r="C5" s="7" t="s">
        <v>22</v>
      </c>
      <c r="D5" s="7" t="s">
        <v>23</v>
      </c>
      <c r="E5" s="8" t="str">
        <f>HYPERLINK("[CODES_Synopsis_Harm_DE_20140626.xls]32!A1","32")</f>
        <v>32</v>
      </c>
      <c r="F5" s="7" t="s">
        <v>116</v>
      </c>
      <c r="G5" s="9" t="s">
        <v>266</v>
      </c>
    </row>
    <row r="6" spans="1:7" ht="28" x14ac:dyDescent="0.3">
      <c r="A6" s="7" t="s">
        <v>117</v>
      </c>
      <c r="B6" s="7" t="s">
        <v>118</v>
      </c>
      <c r="C6" s="7" t="s">
        <v>22</v>
      </c>
      <c r="D6" s="7" t="s">
        <v>39</v>
      </c>
      <c r="E6" s="8" t="str">
        <f>HYPERLINK("[CODES_Synopsis_Harm_DE_20140626.xls]33!A1","33")</f>
        <v>33</v>
      </c>
      <c r="F6" s="7" t="s">
        <v>60</v>
      </c>
      <c r="G6" s="9" t="s">
        <v>119</v>
      </c>
    </row>
    <row r="7" spans="1:7" ht="42" x14ac:dyDescent="0.3">
      <c r="A7" s="7" t="s">
        <v>120</v>
      </c>
      <c r="B7" s="7" t="s">
        <v>121</v>
      </c>
      <c r="C7" s="7" t="s">
        <v>22</v>
      </c>
      <c r="D7" s="7" t="s">
        <v>39</v>
      </c>
      <c r="E7" s="8" t="str">
        <f>HYPERLINK("[CODES_Synopsis_Harm_DE_20140626.xls]34!A1","34")</f>
        <v>34</v>
      </c>
      <c r="F7" s="7" t="s">
        <v>60</v>
      </c>
      <c r="G7" s="9" t="s">
        <v>268</v>
      </c>
    </row>
    <row r="8" spans="1:7" ht="56" x14ac:dyDescent="0.3">
      <c r="A8" s="7" t="s">
        <v>122</v>
      </c>
      <c r="B8" s="7" t="s">
        <v>123</v>
      </c>
      <c r="C8" s="7" t="s">
        <v>22</v>
      </c>
      <c r="D8" s="7" t="s">
        <v>39</v>
      </c>
      <c r="E8" s="8" t="str">
        <f>HYPERLINK("[CODES_Synopsis_Harm_DE_20140626.xls]35!A1","35")</f>
        <v>35</v>
      </c>
      <c r="F8" s="7" t="s">
        <v>60</v>
      </c>
      <c r="G8" s="9" t="s">
        <v>267</v>
      </c>
    </row>
    <row r="9" spans="1:7" ht="70" x14ac:dyDescent="0.3">
      <c r="A9" s="7" t="s">
        <v>124</v>
      </c>
      <c r="B9" s="7" t="s">
        <v>125</v>
      </c>
      <c r="C9" s="7" t="s">
        <v>22</v>
      </c>
      <c r="D9" s="7" t="s">
        <v>39</v>
      </c>
      <c r="E9" s="8" t="str">
        <f>HYPERLINK("[CODES_Synopsis_Harm_DE_20140626.xls]36!A1","36")</f>
        <v>36</v>
      </c>
      <c r="F9" s="7" t="s">
        <v>60</v>
      </c>
      <c r="G9" s="9" t="s">
        <v>269</v>
      </c>
    </row>
  </sheetData>
  <autoFilter ref="A3:G9"/>
  <pageMargins left="0.78740157480314965" right="0.78740157480314965" top="0.98425196850393704" bottom="0.98425196850393704" header="0.51181102362204722" footer="0.51181102362204722"/>
  <pageSetup paperSize="9" scale="3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workbookViewId="0">
      <pane ySplit="3" topLeftCell="A10" activePane="bottomLeft" state="frozenSplit"/>
      <selection pane="bottomLeft" activeCell="A4" sqref="A4"/>
    </sheetView>
  </sheetViews>
  <sheetFormatPr baseColWidth="10" defaultColWidth="10" defaultRowHeight="14" x14ac:dyDescent="0.3"/>
  <cols>
    <col min="1" max="1" width="43.33203125" bestFit="1" customWidth="1"/>
    <col min="2" max="2" width="152.33203125" customWidth="1"/>
    <col min="3" max="5" width="10" customWidth="1"/>
    <col min="6" max="6" width="28.33203125" customWidth="1"/>
    <col min="7" max="7" width="152.33203125" bestFit="1" customWidth="1"/>
  </cols>
  <sheetData>
    <row r="1" spans="1:7" x14ac:dyDescent="0.3">
      <c r="A1" t="s">
        <v>126</v>
      </c>
      <c r="B1" s="2" t="s">
        <v>6</v>
      </c>
    </row>
    <row r="2" spans="1:7" ht="60" customHeight="1" x14ac:dyDescent="0.3">
      <c r="A2" t="s">
        <v>1</v>
      </c>
      <c r="B2" s="3" t="s">
        <v>1</v>
      </c>
    </row>
    <row r="3" spans="1:7" ht="15" customHeight="1" x14ac:dyDescent="0.3">
      <c r="A3" s="1" t="s">
        <v>11</v>
      </c>
      <c r="B3" s="1" t="s">
        <v>12</v>
      </c>
      <c r="C3" s="1" t="s">
        <v>13</v>
      </c>
      <c r="D3" s="1" t="s">
        <v>14</v>
      </c>
      <c r="E3" s="1" t="s">
        <v>15</v>
      </c>
      <c r="F3" s="4" t="str">
        <f>HYPERLINK("[CODES_Synopsis_Harm_DE_20140626.xls]S!A1","Special Codes")</f>
        <v>Special Codes</v>
      </c>
      <c r="G3" s="1" t="s">
        <v>16</v>
      </c>
    </row>
    <row r="4" spans="1:7" ht="70" x14ac:dyDescent="0.3">
      <c r="A4" s="7" t="s">
        <v>127</v>
      </c>
      <c r="B4" s="7" t="s">
        <v>128</v>
      </c>
      <c r="C4" s="7" t="s">
        <v>22</v>
      </c>
      <c r="D4" s="7" t="s">
        <v>82</v>
      </c>
      <c r="E4" s="8" t="str">
        <f>HYPERLINK("[CODES_Synopsis_Harm_DE_20140626.xls]37!A1","37")</f>
        <v>37</v>
      </c>
      <c r="F4" s="7" t="s">
        <v>1</v>
      </c>
      <c r="G4" s="9" t="s">
        <v>270</v>
      </c>
    </row>
    <row r="5" spans="1:7" x14ac:dyDescent="0.3">
      <c r="A5" s="7" t="s">
        <v>129</v>
      </c>
      <c r="B5" s="7" t="s">
        <v>130</v>
      </c>
      <c r="C5" s="7" t="s">
        <v>22</v>
      </c>
      <c r="D5" s="7" t="s">
        <v>39</v>
      </c>
      <c r="E5" s="8" t="str">
        <f t="shared" ref="E5:E18" si="0">HYPERLINK("[CODES_Synopsis_Harm_DE_20140626.xls]38!A1","38")</f>
        <v>38</v>
      </c>
      <c r="F5" s="7" t="s">
        <v>60</v>
      </c>
      <c r="G5" s="9" t="s">
        <v>131</v>
      </c>
    </row>
    <row r="6" spans="1:7" x14ac:dyDescent="0.3">
      <c r="A6" s="7" t="s">
        <v>132</v>
      </c>
      <c r="B6" s="7" t="s">
        <v>133</v>
      </c>
      <c r="C6" s="7" t="s">
        <v>22</v>
      </c>
      <c r="D6" s="7" t="s">
        <v>39</v>
      </c>
      <c r="E6" s="8" t="str">
        <f t="shared" si="0"/>
        <v>38</v>
      </c>
      <c r="F6" s="7" t="s">
        <v>60</v>
      </c>
      <c r="G6" s="9" t="s">
        <v>131</v>
      </c>
    </row>
    <row r="7" spans="1:7" x14ac:dyDescent="0.3">
      <c r="A7" s="7" t="s">
        <v>134</v>
      </c>
      <c r="B7" s="7" t="s">
        <v>135</v>
      </c>
      <c r="C7" s="7" t="s">
        <v>22</v>
      </c>
      <c r="D7" s="7" t="s">
        <v>39</v>
      </c>
      <c r="E7" s="8" t="str">
        <f t="shared" si="0"/>
        <v>38</v>
      </c>
      <c r="F7" s="7" t="s">
        <v>60</v>
      </c>
      <c r="G7" s="9" t="s">
        <v>131</v>
      </c>
    </row>
    <row r="8" spans="1:7" x14ac:dyDescent="0.3">
      <c r="A8" s="7" t="s">
        <v>136</v>
      </c>
      <c r="B8" s="7" t="s">
        <v>137</v>
      </c>
      <c r="C8" s="7" t="s">
        <v>22</v>
      </c>
      <c r="D8" s="7" t="s">
        <v>39</v>
      </c>
      <c r="E8" s="8" t="str">
        <f t="shared" si="0"/>
        <v>38</v>
      </c>
      <c r="F8" s="7" t="s">
        <v>60</v>
      </c>
      <c r="G8" s="9" t="s">
        <v>131</v>
      </c>
    </row>
    <row r="9" spans="1:7" x14ac:dyDescent="0.3">
      <c r="A9" s="7" t="s">
        <v>138</v>
      </c>
      <c r="B9" s="7" t="s">
        <v>139</v>
      </c>
      <c r="C9" s="7" t="s">
        <v>22</v>
      </c>
      <c r="D9" s="7" t="s">
        <v>39</v>
      </c>
      <c r="E9" s="8" t="str">
        <f t="shared" si="0"/>
        <v>38</v>
      </c>
      <c r="F9" s="7" t="s">
        <v>60</v>
      </c>
      <c r="G9" s="9" t="s">
        <v>131</v>
      </c>
    </row>
    <row r="10" spans="1:7" x14ac:dyDescent="0.3">
      <c r="A10" s="7" t="s">
        <v>140</v>
      </c>
      <c r="B10" s="7" t="s">
        <v>141</v>
      </c>
      <c r="C10" s="7" t="s">
        <v>22</v>
      </c>
      <c r="D10" s="7" t="s">
        <v>39</v>
      </c>
      <c r="E10" s="8" t="str">
        <f t="shared" si="0"/>
        <v>38</v>
      </c>
      <c r="F10" s="7" t="s">
        <v>60</v>
      </c>
      <c r="G10" s="9" t="s">
        <v>131</v>
      </c>
    </row>
    <row r="11" spans="1:7" x14ac:dyDescent="0.3">
      <c r="A11" s="7" t="s">
        <v>142</v>
      </c>
      <c r="B11" s="7" t="s">
        <v>143</v>
      </c>
      <c r="C11" s="7" t="s">
        <v>22</v>
      </c>
      <c r="D11" s="7" t="s">
        <v>39</v>
      </c>
      <c r="E11" s="8" t="str">
        <f t="shared" si="0"/>
        <v>38</v>
      </c>
      <c r="F11" s="7" t="s">
        <v>60</v>
      </c>
      <c r="G11" s="9" t="s">
        <v>131</v>
      </c>
    </row>
    <row r="12" spans="1:7" x14ac:dyDescent="0.3">
      <c r="A12" s="7" t="s">
        <v>144</v>
      </c>
      <c r="B12" s="7" t="s">
        <v>145</v>
      </c>
      <c r="C12" s="7" t="s">
        <v>22</v>
      </c>
      <c r="D12" s="7" t="s">
        <v>39</v>
      </c>
      <c r="E12" s="8" t="str">
        <f t="shared" si="0"/>
        <v>38</v>
      </c>
      <c r="F12" s="7" t="s">
        <v>60</v>
      </c>
      <c r="G12" s="9" t="s">
        <v>131</v>
      </c>
    </row>
    <row r="13" spans="1:7" x14ac:dyDescent="0.3">
      <c r="A13" s="7" t="s">
        <v>146</v>
      </c>
      <c r="B13" s="7" t="s">
        <v>147</v>
      </c>
      <c r="C13" s="7" t="s">
        <v>22</v>
      </c>
      <c r="D13" s="7" t="s">
        <v>39</v>
      </c>
      <c r="E13" s="8" t="str">
        <f t="shared" si="0"/>
        <v>38</v>
      </c>
      <c r="F13" s="7" t="s">
        <v>60</v>
      </c>
      <c r="G13" s="9" t="s">
        <v>131</v>
      </c>
    </row>
    <row r="14" spans="1:7" x14ac:dyDescent="0.3">
      <c r="A14" s="7" t="s">
        <v>148</v>
      </c>
      <c r="B14" s="7" t="s">
        <v>149</v>
      </c>
      <c r="C14" s="7" t="s">
        <v>22</v>
      </c>
      <c r="D14" s="7" t="s">
        <v>39</v>
      </c>
      <c r="E14" s="8" t="str">
        <f t="shared" si="0"/>
        <v>38</v>
      </c>
      <c r="F14" s="7" t="s">
        <v>60</v>
      </c>
      <c r="G14" s="9" t="s">
        <v>131</v>
      </c>
    </row>
    <row r="15" spans="1:7" x14ac:dyDescent="0.3">
      <c r="A15" s="7" t="s">
        <v>150</v>
      </c>
      <c r="B15" s="7" t="s">
        <v>151</v>
      </c>
      <c r="C15" s="7" t="s">
        <v>22</v>
      </c>
      <c r="D15" s="7" t="s">
        <v>39</v>
      </c>
      <c r="E15" s="8" t="str">
        <f t="shared" si="0"/>
        <v>38</v>
      </c>
      <c r="F15" s="7" t="s">
        <v>60</v>
      </c>
      <c r="G15" s="9" t="s">
        <v>131</v>
      </c>
    </row>
    <row r="16" spans="1:7" x14ac:dyDescent="0.3">
      <c r="A16" s="7" t="s">
        <v>152</v>
      </c>
      <c r="B16" s="7" t="s">
        <v>153</v>
      </c>
      <c r="C16" s="7" t="s">
        <v>22</v>
      </c>
      <c r="D16" s="7" t="s">
        <v>39</v>
      </c>
      <c r="E16" s="8" t="str">
        <f t="shared" si="0"/>
        <v>38</v>
      </c>
      <c r="F16" s="7" t="s">
        <v>60</v>
      </c>
      <c r="G16" s="9" t="s">
        <v>131</v>
      </c>
    </row>
    <row r="17" spans="1:7" x14ac:dyDescent="0.3">
      <c r="A17" s="7" t="s">
        <v>154</v>
      </c>
      <c r="B17" s="7" t="s">
        <v>155</v>
      </c>
      <c r="C17" s="7" t="s">
        <v>22</v>
      </c>
      <c r="D17" s="7" t="s">
        <v>39</v>
      </c>
      <c r="E17" s="8" t="str">
        <f t="shared" si="0"/>
        <v>38</v>
      </c>
      <c r="F17" s="7" t="s">
        <v>60</v>
      </c>
      <c r="G17" s="9" t="s">
        <v>131</v>
      </c>
    </row>
    <row r="18" spans="1:7" x14ac:dyDescent="0.3">
      <c r="A18" s="7" t="s">
        <v>156</v>
      </c>
      <c r="B18" s="7" t="s">
        <v>157</v>
      </c>
      <c r="C18" s="7" t="s">
        <v>22</v>
      </c>
      <c r="D18" s="7" t="s">
        <v>39</v>
      </c>
      <c r="E18" s="8" t="str">
        <f t="shared" si="0"/>
        <v>38</v>
      </c>
      <c r="F18" s="7" t="s">
        <v>60</v>
      </c>
      <c r="G18" s="9" t="s">
        <v>131</v>
      </c>
    </row>
  </sheetData>
  <autoFilter ref="A3:G18"/>
  <pageMargins left="0.78740157480314965" right="0.78740157480314965" top="0.98425196850393704" bottom="0.98425196850393704" header="0.51181102362204722" footer="0.51181102362204722"/>
  <pageSetup paperSize="9" scale="3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workbookViewId="0">
      <pane ySplit="3" topLeftCell="A34" activePane="bottomLeft" state="frozenSplit"/>
      <selection pane="bottomLeft" activeCell="A10" sqref="A10"/>
    </sheetView>
  </sheetViews>
  <sheetFormatPr baseColWidth="10" defaultColWidth="10" defaultRowHeight="14" x14ac:dyDescent="0.3"/>
  <cols>
    <col min="1" max="1" width="43.33203125" bestFit="1" customWidth="1"/>
    <col min="2" max="2" width="152.33203125" customWidth="1"/>
    <col min="3" max="5" width="10" customWidth="1"/>
    <col min="6" max="6" width="28.33203125" customWidth="1"/>
    <col min="7" max="7" width="152.33203125" bestFit="1" customWidth="1"/>
  </cols>
  <sheetData>
    <row r="1" spans="1:7" x14ac:dyDescent="0.3">
      <c r="A1" t="s">
        <v>158</v>
      </c>
      <c r="B1" s="2" t="s">
        <v>7</v>
      </c>
    </row>
    <row r="2" spans="1:7" ht="60" customHeight="1" x14ac:dyDescent="0.3">
      <c r="A2" t="s">
        <v>1</v>
      </c>
      <c r="B2" s="3" t="s">
        <v>1</v>
      </c>
    </row>
    <row r="3" spans="1:7" ht="15" customHeight="1" x14ac:dyDescent="0.3">
      <c r="A3" s="10" t="s">
        <v>11</v>
      </c>
      <c r="B3" s="10" t="s">
        <v>12</v>
      </c>
      <c r="C3" s="10" t="s">
        <v>13</v>
      </c>
      <c r="D3" s="10" t="s">
        <v>14</v>
      </c>
      <c r="E3" s="10" t="s">
        <v>15</v>
      </c>
      <c r="F3" s="11" t="str">
        <f>HYPERLINK("[CODES_Synopsis_Harm_DE_20140626.xls]S!A1","Special Codes")</f>
        <v>Special Codes</v>
      </c>
      <c r="G3" s="10" t="s">
        <v>16</v>
      </c>
    </row>
    <row r="4" spans="1:7" ht="42" x14ac:dyDescent="0.3">
      <c r="A4" s="12" t="s">
        <v>159</v>
      </c>
      <c r="B4" s="12" t="s">
        <v>160</v>
      </c>
      <c r="C4" s="12" t="s">
        <v>22</v>
      </c>
      <c r="D4" s="12" t="s">
        <v>36</v>
      </c>
      <c r="E4" s="13" t="str">
        <f>HYPERLINK("[CODES_Synopsis_Harm_DE_20140626.xls]39!A1","39")</f>
        <v>39</v>
      </c>
      <c r="F4" s="12" t="s">
        <v>116</v>
      </c>
      <c r="G4" s="14" t="s">
        <v>271</v>
      </c>
    </row>
    <row r="5" spans="1:7" ht="84" x14ac:dyDescent="0.3">
      <c r="A5" s="12" t="s">
        <v>161</v>
      </c>
      <c r="B5" s="12" t="s">
        <v>162</v>
      </c>
      <c r="C5" s="12" t="s">
        <v>22</v>
      </c>
      <c r="D5" s="12" t="s">
        <v>36</v>
      </c>
      <c r="E5" s="13" t="str">
        <f>HYPERLINK("[CODES_Synopsis_Harm_DE_20140626.xls]38!A1","38")</f>
        <v>38</v>
      </c>
      <c r="F5" s="12" t="s">
        <v>163</v>
      </c>
      <c r="G5" s="14" t="s">
        <v>272</v>
      </c>
    </row>
    <row r="6" spans="1:7" ht="42" x14ac:dyDescent="0.3">
      <c r="A6" s="12" t="s">
        <v>164</v>
      </c>
      <c r="B6" s="12" t="s">
        <v>165</v>
      </c>
      <c r="C6" s="12" t="s">
        <v>22</v>
      </c>
      <c r="D6" s="12" t="s">
        <v>36</v>
      </c>
      <c r="E6" s="13" t="str">
        <f>HYPERLINK("[CODES_Synopsis_Harm_DE_20140626.xls]40!A1","40")</f>
        <v>40</v>
      </c>
      <c r="F6" s="12" t="s">
        <v>163</v>
      </c>
      <c r="G6" s="14" t="s">
        <v>273</v>
      </c>
    </row>
    <row r="7" spans="1:7" ht="98" x14ac:dyDescent="0.3">
      <c r="A7" s="12" t="s">
        <v>166</v>
      </c>
      <c r="B7" s="12" t="s">
        <v>167</v>
      </c>
      <c r="C7" s="12" t="s">
        <v>22</v>
      </c>
      <c r="D7" s="12" t="s">
        <v>36</v>
      </c>
      <c r="E7" s="13" t="str">
        <f>HYPERLINK("[CODES_Synopsis_Harm_DE_20140626.xls]41!A1","41")</f>
        <v>41</v>
      </c>
      <c r="F7" s="12" t="s">
        <v>163</v>
      </c>
      <c r="G7" s="14" t="s">
        <v>274</v>
      </c>
    </row>
    <row r="8" spans="1:7" ht="126" x14ac:dyDescent="0.3">
      <c r="A8" s="12" t="s">
        <v>168</v>
      </c>
      <c r="B8" s="12" t="s">
        <v>169</v>
      </c>
      <c r="C8" s="12" t="s">
        <v>22</v>
      </c>
      <c r="D8" s="12" t="s">
        <v>36</v>
      </c>
      <c r="E8" s="13" t="str">
        <f>HYPERLINK("[CODES_Synopsis_Harm_DE_20140626.xls]42!A1","42")</f>
        <v>42</v>
      </c>
      <c r="F8" s="12" t="s">
        <v>163</v>
      </c>
      <c r="G8" s="14" t="s">
        <v>275</v>
      </c>
    </row>
    <row r="9" spans="1:7" ht="28" x14ac:dyDescent="0.3">
      <c r="A9" s="7" t="s">
        <v>170</v>
      </c>
      <c r="B9" s="7" t="s">
        <v>171</v>
      </c>
      <c r="C9" s="7" t="s">
        <v>22</v>
      </c>
      <c r="D9" s="7" t="s">
        <v>36</v>
      </c>
      <c r="E9" s="8" t="str">
        <f>HYPERLINK("[CODES_Synopsis_Harm_DE_20140626.xls]10!A1","10")</f>
        <v>10</v>
      </c>
      <c r="F9" s="7" t="s">
        <v>172</v>
      </c>
      <c r="G9" s="9" t="s">
        <v>175</v>
      </c>
    </row>
    <row r="10" spans="1:7" ht="28" x14ac:dyDescent="0.3">
      <c r="A10" s="7" t="s">
        <v>173</v>
      </c>
      <c r="B10" s="7" t="s">
        <v>174</v>
      </c>
      <c r="C10" s="7" t="s">
        <v>22</v>
      </c>
      <c r="D10" s="7" t="s">
        <v>23</v>
      </c>
      <c r="E10" s="8" t="str">
        <f>HYPERLINK("[CODES_Synopsis_Harm_DE_20140626.xls]11!A1","11")</f>
        <v>11</v>
      </c>
      <c r="F10" s="7" t="s">
        <v>172</v>
      </c>
      <c r="G10" s="9" t="s">
        <v>175</v>
      </c>
    </row>
    <row r="11" spans="1:7" ht="28" x14ac:dyDescent="0.3">
      <c r="A11" s="7" t="s">
        <v>176</v>
      </c>
      <c r="B11" s="7" t="s">
        <v>177</v>
      </c>
      <c r="C11" s="7" t="s">
        <v>22</v>
      </c>
      <c r="D11" s="7" t="s">
        <v>36</v>
      </c>
      <c r="E11" s="8" t="str">
        <f>HYPERLINK("[CODES_Synopsis_Harm_DE_20140626.xls]10!A1","10")</f>
        <v>10</v>
      </c>
      <c r="F11" s="7" t="s">
        <v>172</v>
      </c>
      <c r="G11" s="9" t="s">
        <v>178</v>
      </c>
    </row>
    <row r="12" spans="1:7" ht="28" x14ac:dyDescent="0.3">
      <c r="A12" s="7" t="s">
        <v>179</v>
      </c>
      <c r="B12" s="7" t="s">
        <v>180</v>
      </c>
      <c r="C12" s="7" t="s">
        <v>22</v>
      </c>
      <c r="D12" s="7" t="s">
        <v>23</v>
      </c>
      <c r="E12" s="8" t="str">
        <f>HYPERLINK("[CODES_Synopsis_Harm_DE_20140626.xls]43!A1","43")</f>
        <v>43</v>
      </c>
      <c r="F12" s="7" t="s">
        <v>181</v>
      </c>
      <c r="G12" s="9" t="s">
        <v>182</v>
      </c>
    </row>
    <row r="13" spans="1:7" ht="56" x14ac:dyDescent="0.3">
      <c r="A13" s="7" t="s">
        <v>183</v>
      </c>
      <c r="B13" s="7" t="s">
        <v>184</v>
      </c>
      <c r="C13" s="7" t="s">
        <v>22</v>
      </c>
      <c r="D13" s="7" t="s">
        <v>36</v>
      </c>
      <c r="E13" s="8" t="str">
        <f>HYPERLINK("[CODES_Synopsis_Harm_DE_20140626.xls]44!A1","44")</f>
        <v>44</v>
      </c>
      <c r="F13" s="7" t="s">
        <v>116</v>
      </c>
      <c r="G13" s="9" t="s">
        <v>276</v>
      </c>
    </row>
    <row r="14" spans="1:7" ht="56" x14ac:dyDescent="0.3">
      <c r="A14" s="7" t="s">
        <v>185</v>
      </c>
      <c r="B14" s="7" t="s">
        <v>186</v>
      </c>
      <c r="C14" s="7" t="s">
        <v>22</v>
      </c>
      <c r="D14" s="7" t="s">
        <v>36</v>
      </c>
      <c r="E14" s="8" t="str">
        <f>HYPERLINK("[CODES_Synopsis_Harm_DE_20140626.xls]45!A1","45")</f>
        <v>45</v>
      </c>
      <c r="F14" s="7" t="s">
        <v>163</v>
      </c>
      <c r="G14" s="9" t="s">
        <v>277</v>
      </c>
    </row>
    <row r="15" spans="1:7" ht="84" x14ac:dyDescent="0.3">
      <c r="A15" s="7" t="s">
        <v>187</v>
      </c>
      <c r="B15" s="7" t="s">
        <v>188</v>
      </c>
      <c r="C15" s="7" t="s">
        <v>22</v>
      </c>
      <c r="D15" s="7" t="s">
        <v>36</v>
      </c>
      <c r="E15" s="8" t="str">
        <f>HYPERLINK("[CODES_Synopsis_Harm_DE_20140626.xls]46!A1","46")</f>
        <v>46</v>
      </c>
      <c r="F15" s="7" t="s">
        <v>163</v>
      </c>
      <c r="G15" s="9" t="s">
        <v>278</v>
      </c>
    </row>
    <row r="16" spans="1:7" ht="28" x14ac:dyDescent="0.3">
      <c r="A16" s="7" t="s">
        <v>189</v>
      </c>
      <c r="B16" s="7" t="s">
        <v>190</v>
      </c>
      <c r="C16" s="7" t="s">
        <v>22</v>
      </c>
      <c r="D16" s="7" t="s">
        <v>36</v>
      </c>
      <c r="E16" s="8" t="str">
        <f>HYPERLINK("[CODES_Synopsis_Harm_DE_20140626.xls]38!A1","38")</f>
        <v>38</v>
      </c>
      <c r="F16" s="7" t="s">
        <v>163</v>
      </c>
      <c r="G16" s="9" t="s">
        <v>279</v>
      </c>
    </row>
    <row r="17" spans="1:7" ht="28" x14ac:dyDescent="0.3">
      <c r="A17" s="7" t="s">
        <v>191</v>
      </c>
      <c r="B17" s="7" t="s">
        <v>192</v>
      </c>
      <c r="C17" s="7" t="s">
        <v>22</v>
      </c>
      <c r="D17" s="7" t="s">
        <v>36</v>
      </c>
      <c r="E17" s="8" t="str">
        <f>HYPERLINK("[CODES_Synopsis_Harm_DE_20140626.xls]47!A1","47")</f>
        <v>47</v>
      </c>
      <c r="F17" s="7" t="s">
        <v>163</v>
      </c>
      <c r="G17" s="9" t="s">
        <v>279</v>
      </c>
    </row>
  </sheetData>
  <autoFilter ref="A3:G17"/>
  <pageMargins left="0.78740157480314965" right="0.78740157480314965" top="0.98425196850393704" bottom="0.98425196850393704" header="0.51181102362204722" footer="0.51181102362204722"/>
  <pageSetup paperSize="9" scale="3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workbookViewId="0">
      <pane ySplit="3" topLeftCell="A4" activePane="bottomLeft" state="frozenSplit"/>
      <selection pane="bottomLeft" activeCell="B7" sqref="B7"/>
    </sheetView>
  </sheetViews>
  <sheetFormatPr baseColWidth="10" defaultColWidth="10" defaultRowHeight="14" x14ac:dyDescent="0.3"/>
  <cols>
    <col min="1" max="1" width="43.33203125" bestFit="1" customWidth="1"/>
    <col min="2" max="2" width="152.33203125" customWidth="1"/>
    <col min="3" max="5" width="10" customWidth="1"/>
    <col min="6" max="6" width="28.33203125" customWidth="1"/>
    <col min="7" max="7" width="152.33203125" bestFit="1" customWidth="1"/>
  </cols>
  <sheetData>
    <row r="1" spans="1:7" x14ac:dyDescent="0.3">
      <c r="A1" t="s">
        <v>193</v>
      </c>
      <c r="B1" s="2" t="s">
        <v>8</v>
      </c>
    </row>
    <row r="2" spans="1:7" ht="60" customHeight="1" x14ac:dyDescent="0.3">
      <c r="A2" t="s">
        <v>1</v>
      </c>
      <c r="B2" s="3" t="s">
        <v>1</v>
      </c>
    </row>
    <row r="3" spans="1:7" ht="15" customHeight="1" x14ac:dyDescent="0.3">
      <c r="A3" s="1" t="s">
        <v>11</v>
      </c>
      <c r="B3" s="1" t="s">
        <v>12</v>
      </c>
      <c r="C3" s="1" t="s">
        <v>13</v>
      </c>
      <c r="D3" s="1" t="s">
        <v>14</v>
      </c>
      <c r="E3" s="1" t="s">
        <v>15</v>
      </c>
      <c r="F3" s="4" t="str">
        <f>HYPERLINK("[CODES_Synopsis_Harm_DE_20140626.xls]S!A1","Special Codes")</f>
        <v>Special Codes</v>
      </c>
      <c r="G3" s="1" t="s">
        <v>16</v>
      </c>
    </row>
    <row r="4" spans="1:7" x14ac:dyDescent="0.3">
      <c r="A4" s="7" t="s">
        <v>194</v>
      </c>
      <c r="B4" s="7" t="s">
        <v>195</v>
      </c>
      <c r="C4" s="7" t="s">
        <v>22</v>
      </c>
      <c r="D4" s="7" t="s">
        <v>39</v>
      </c>
      <c r="E4" s="8" t="str">
        <f>HYPERLINK("[CODES_Synopsis_Harm_DE_20140626.xls]10!A1","10")</f>
        <v>10</v>
      </c>
      <c r="F4" s="7" t="s">
        <v>113</v>
      </c>
      <c r="G4" s="9" t="s">
        <v>1</v>
      </c>
    </row>
    <row r="5" spans="1:7" x14ac:dyDescent="0.3">
      <c r="A5" s="7" t="s">
        <v>196</v>
      </c>
      <c r="B5" s="7" t="s">
        <v>197</v>
      </c>
      <c r="C5" s="7" t="s">
        <v>22</v>
      </c>
      <c r="D5" s="7" t="s">
        <v>23</v>
      </c>
      <c r="E5" s="8" t="str">
        <f>HYPERLINK("[CODES_Synopsis_Harm_DE_20140626.xls]32!A1","32")</f>
        <v>32</v>
      </c>
      <c r="F5" s="7" t="s">
        <v>116</v>
      </c>
      <c r="G5" s="9" t="s">
        <v>1</v>
      </c>
    </row>
    <row r="6" spans="1:7" ht="42" x14ac:dyDescent="0.3">
      <c r="A6" s="7" t="s">
        <v>198</v>
      </c>
      <c r="B6" s="7" t="s">
        <v>199</v>
      </c>
      <c r="C6" s="7" t="s">
        <v>22</v>
      </c>
      <c r="D6" s="7" t="s">
        <v>39</v>
      </c>
      <c r="E6" s="8" t="str">
        <f>HYPERLINK("[CODES_Synopsis_Harm_DE_20140626.xls]48!A1","48")</f>
        <v>48</v>
      </c>
      <c r="F6" s="7" t="s">
        <v>60</v>
      </c>
      <c r="G6" s="9" t="s">
        <v>280</v>
      </c>
    </row>
    <row r="7" spans="1:7" ht="224" x14ac:dyDescent="0.3">
      <c r="A7" s="7" t="s">
        <v>200</v>
      </c>
      <c r="B7" s="7" t="s">
        <v>201</v>
      </c>
      <c r="C7" s="7" t="s">
        <v>22</v>
      </c>
      <c r="D7" s="7" t="s">
        <v>39</v>
      </c>
      <c r="E7" s="8" t="str">
        <f>HYPERLINK("[CODES_Synopsis_Harm_DE_20140626.xls]49!A1","49")</f>
        <v>49</v>
      </c>
      <c r="F7" s="7" t="s">
        <v>60</v>
      </c>
      <c r="G7" s="9" t="s">
        <v>281</v>
      </c>
    </row>
    <row r="8" spans="1:7" ht="154" x14ac:dyDescent="0.3">
      <c r="A8" s="7" t="s">
        <v>202</v>
      </c>
      <c r="B8" s="7" t="s">
        <v>203</v>
      </c>
      <c r="C8" s="7" t="s">
        <v>22</v>
      </c>
      <c r="D8" s="7" t="s">
        <v>36</v>
      </c>
      <c r="E8" s="8" t="str">
        <f>HYPERLINK("[CODES_Synopsis_Harm_DE_20140626.xls]50!A1","50")</f>
        <v>50</v>
      </c>
      <c r="F8" s="7" t="s">
        <v>204</v>
      </c>
      <c r="G8" s="9" t="s">
        <v>282</v>
      </c>
    </row>
    <row r="9" spans="1:7" ht="224" x14ac:dyDescent="0.3">
      <c r="A9" s="7" t="s">
        <v>205</v>
      </c>
      <c r="B9" s="7" t="s">
        <v>206</v>
      </c>
      <c r="C9" s="7" t="s">
        <v>22</v>
      </c>
      <c r="D9" s="7" t="s">
        <v>36</v>
      </c>
      <c r="E9" s="8" t="str">
        <f>HYPERLINK("[CODES_Synopsis_Harm_DE_20140626.xls]51!A1","51")</f>
        <v>51</v>
      </c>
      <c r="F9" s="7" t="s">
        <v>204</v>
      </c>
      <c r="G9" s="9" t="s">
        <v>283</v>
      </c>
    </row>
    <row r="10" spans="1:7" ht="70" x14ac:dyDescent="0.3">
      <c r="A10" s="7" t="s">
        <v>207</v>
      </c>
      <c r="B10" s="7" t="s">
        <v>208</v>
      </c>
      <c r="C10" s="7" t="s">
        <v>22</v>
      </c>
      <c r="D10" s="7" t="s">
        <v>39</v>
      </c>
      <c r="E10" s="8" t="str">
        <f>HYPERLINK("[CODES_Synopsis_Harm_DE_20140626.xls]52!A1","52")</f>
        <v>52</v>
      </c>
      <c r="F10" s="7" t="s">
        <v>209</v>
      </c>
      <c r="G10" s="9" t="s">
        <v>284</v>
      </c>
    </row>
    <row r="11" spans="1:7" x14ac:dyDescent="0.3">
      <c r="A11" s="7" t="s">
        <v>210</v>
      </c>
      <c r="B11" s="7" t="s">
        <v>211</v>
      </c>
      <c r="C11" s="7" t="s">
        <v>22</v>
      </c>
      <c r="D11" s="7" t="s">
        <v>103</v>
      </c>
      <c r="E11" s="8" t="str">
        <f>HYPERLINK("[CODES_Synopsis_Harm_DE_20140626.xls]53!A1","53")</f>
        <v>53</v>
      </c>
      <c r="F11" s="7" t="s">
        <v>60</v>
      </c>
      <c r="G11" s="9" t="s">
        <v>212</v>
      </c>
    </row>
    <row r="12" spans="1:7" x14ac:dyDescent="0.3">
      <c r="A12" s="7" t="s">
        <v>213</v>
      </c>
      <c r="B12" s="7" t="s">
        <v>214</v>
      </c>
      <c r="C12" s="7" t="s">
        <v>22</v>
      </c>
      <c r="D12" s="7" t="s">
        <v>39</v>
      </c>
      <c r="E12" s="8" t="str">
        <f>HYPERLINK("[CODES_Synopsis_Harm_DE_20140626.xls]54!A1","54")</f>
        <v>54</v>
      </c>
      <c r="F12" s="7" t="s">
        <v>60</v>
      </c>
      <c r="G12" s="9" t="s">
        <v>215</v>
      </c>
    </row>
    <row r="13" spans="1:7" x14ac:dyDescent="0.3">
      <c r="A13" s="7" t="s">
        <v>216</v>
      </c>
      <c r="B13" s="7" t="s">
        <v>217</v>
      </c>
      <c r="C13" s="7" t="s">
        <v>31</v>
      </c>
      <c r="D13" s="7" t="s">
        <v>23</v>
      </c>
      <c r="E13" s="8" t="str">
        <f>HYPERLINK("[CODES_Synopsis_Harm_DE_20140626.xls]55!A1","55")</f>
        <v>55</v>
      </c>
      <c r="F13" s="7" t="s">
        <v>163</v>
      </c>
      <c r="G13" s="9" t="s">
        <v>218</v>
      </c>
    </row>
    <row r="14" spans="1:7" x14ac:dyDescent="0.3">
      <c r="A14" s="7" t="s">
        <v>219</v>
      </c>
      <c r="B14" s="7" t="s">
        <v>220</v>
      </c>
      <c r="C14" s="7" t="s">
        <v>22</v>
      </c>
      <c r="D14" s="7" t="s">
        <v>36</v>
      </c>
      <c r="E14" s="8" t="str">
        <f>HYPERLINK("[CODES_Synopsis_Harm_DE_20140626.xls]56!A1","56")</f>
        <v>56</v>
      </c>
      <c r="F14" s="7" t="s">
        <v>163</v>
      </c>
      <c r="G14" s="9" t="s">
        <v>218</v>
      </c>
    </row>
    <row r="15" spans="1:7" ht="28" x14ac:dyDescent="0.3">
      <c r="A15" s="7" t="s">
        <v>221</v>
      </c>
      <c r="B15" s="7" t="s">
        <v>222</v>
      </c>
      <c r="C15" s="7" t="s">
        <v>22</v>
      </c>
      <c r="D15" s="7" t="s">
        <v>103</v>
      </c>
      <c r="E15" s="8" t="str">
        <f>HYPERLINK("[CODES_Synopsis_Harm_DE_20140626.xls]53!A1","53")</f>
        <v>53</v>
      </c>
      <c r="F15" s="7" t="s">
        <v>163</v>
      </c>
      <c r="G15" s="9" t="s">
        <v>285</v>
      </c>
    </row>
    <row r="16" spans="1:7" x14ac:dyDescent="0.3">
      <c r="A16" s="7" t="s">
        <v>223</v>
      </c>
      <c r="B16" s="7" t="s">
        <v>224</v>
      </c>
      <c r="C16" s="7" t="s">
        <v>22</v>
      </c>
      <c r="D16" s="7" t="s">
        <v>36</v>
      </c>
      <c r="E16" s="8" t="str">
        <f>HYPERLINK("[CODES_Synopsis_Harm_DE_20140626.xls]54!A1","54")</f>
        <v>54</v>
      </c>
      <c r="F16" s="7" t="s">
        <v>163</v>
      </c>
      <c r="G16" s="9" t="s">
        <v>1</v>
      </c>
    </row>
    <row r="17" spans="1:7" ht="168" x14ac:dyDescent="0.3">
      <c r="A17" s="7" t="s">
        <v>225</v>
      </c>
      <c r="B17" s="7" t="s">
        <v>226</v>
      </c>
      <c r="C17" s="7" t="s">
        <v>22</v>
      </c>
      <c r="D17" s="7" t="s">
        <v>36</v>
      </c>
      <c r="E17" s="8" t="str">
        <f>HYPERLINK("[CODES_Synopsis_Harm_DE_20140626.xls]57!A1","57")</f>
        <v>57</v>
      </c>
      <c r="F17" s="7" t="s">
        <v>227</v>
      </c>
      <c r="G17" s="9" t="s">
        <v>286</v>
      </c>
    </row>
    <row r="18" spans="1:7" ht="84" x14ac:dyDescent="0.3">
      <c r="A18" s="7" t="s">
        <v>228</v>
      </c>
      <c r="B18" s="7" t="s">
        <v>229</v>
      </c>
      <c r="C18" s="7" t="s">
        <v>22</v>
      </c>
      <c r="D18" s="7" t="s">
        <v>36</v>
      </c>
      <c r="E18" s="8" t="str">
        <f>HYPERLINK("[CODES_Synopsis_Harm_DE_20140626.xls]58!A1","58")</f>
        <v>58</v>
      </c>
      <c r="F18" s="7" t="s">
        <v>227</v>
      </c>
      <c r="G18" s="9" t="s">
        <v>287</v>
      </c>
    </row>
  </sheetData>
  <autoFilter ref="A3:G18"/>
  <pageMargins left="0.78740157480314965" right="0.78740157480314965" top="0.98425196850393704" bottom="0.98425196850393704" header="0.51181102362204722" footer="0.51181102362204722"/>
  <pageSetup paperSize="9" scale="3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workbookViewId="0">
      <pane ySplit="3" topLeftCell="A4" activePane="bottomLeft" state="frozenSplit"/>
      <selection pane="bottomLeft" activeCell="A4" sqref="A4"/>
    </sheetView>
  </sheetViews>
  <sheetFormatPr baseColWidth="10" defaultColWidth="10" defaultRowHeight="14" x14ac:dyDescent="0.3"/>
  <cols>
    <col min="1" max="1" width="43.33203125" bestFit="1" customWidth="1"/>
    <col min="2" max="2" width="152.33203125" bestFit="1" customWidth="1"/>
    <col min="6" max="6" width="28.33203125" bestFit="1" customWidth="1"/>
    <col min="7" max="7" width="152.33203125" bestFit="1" customWidth="1"/>
  </cols>
  <sheetData>
    <row r="1" spans="1:7" x14ac:dyDescent="0.3">
      <c r="A1" t="s">
        <v>230</v>
      </c>
      <c r="B1" s="2" t="s">
        <v>9</v>
      </c>
    </row>
    <row r="2" spans="1:7" ht="60" customHeight="1" x14ac:dyDescent="0.3">
      <c r="A2" t="s">
        <v>1</v>
      </c>
      <c r="B2" s="3" t="s">
        <v>1</v>
      </c>
    </row>
    <row r="3" spans="1:7" ht="15" customHeight="1" x14ac:dyDescent="0.3">
      <c r="A3" s="1" t="s">
        <v>11</v>
      </c>
      <c r="B3" s="1" t="s">
        <v>12</v>
      </c>
      <c r="C3" s="1" t="s">
        <v>13</v>
      </c>
      <c r="D3" s="1" t="s">
        <v>14</v>
      </c>
      <c r="E3" s="1" t="s">
        <v>15</v>
      </c>
      <c r="F3" s="4" t="str">
        <f>HYPERLINK("[CODES_Synopsis_Harm_DE_20140626.xls]S!A1","Special Codes")</f>
        <v>Special Codes</v>
      </c>
      <c r="G3" s="1" t="s">
        <v>16</v>
      </c>
    </row>
    <row r="4" spans="1:7" x14ac:dyDescent="0.3">
      <c r="A4" t="s">
        <v>231</v>
      </c>
      <c r="B4" t="s">
        <v>232</v>
      </c>
      <c r="C4" t="s">
        <v>22</v>
      </c>
      <c r="D4" t="s">
        <v>39</v>
      </c>
      <c r="E4" s="5" t="str">
        <f>HYPERLINK("[CODES_Synopsis_Harm_DE_20140626.xls]59!A1","59")</f>
        <v>59</v>
      </c>
      <c r="F4" t="s">
        <v>60</v>
      </c>
      <c r="G4" t="s">
        <v>1</v>
      </c>
    </row>
  </sheetData>
  <autoFilter ref="A3:G4"/>
  <pageMargins left="0.78740157499999996" right="0.78740157499999996" top="0.984251969" bottom="0.984251969" header="0.4921259845" footer="0.492125984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7</vt:i4>
      </vt:variant>
    </vt:vector>
  </HeadingPairs>
  <TitlesOfParts>
    <vt:vector size="16" baseType="lpstr">
      <vt:lpstr>READ_ME</vt:lpstr>
      <vt:lpstr>TOC</vt:lpstr>
      <vt:lpstr>GENERAL_HARM</vt:lpstr>
      <vt:lpstr>DEMOGRAPHY_HARM</vt:lpstr>
      <vt:lpstr>EDUCATION_HARM</vt:lpstr>
      <vt:lpstr>LANGUAGE_HARM</vt:lpstr>
      <vt:lpstr>MOBILITY_HARM</vt:lpstr>
      <vt:lpstr>OCCUPATION_HARM</vt:lpstr>
      <vt:lpstr>RELIGION_HARM</vt:lpstr>
      <vt:lpstr>DEMOGRAPHY_HARM!_FilterDatenbank</vt:lpstr>
      <vt:lpstr>EDUCATION_HARM!_FilterDatenbank</vt:lpstr>
      <vt:lpstr>GENERAL_HARM!_FilterDatenbank</vt:lpstr>
      <vt:lpstr>LANGUAGE_HARM!_FilterDatenbank</vt:lpstr>
      <vt:lpstr>MOBILITY_HARM!_FilterDatenbank</vt:lpstr>
      <vt:lpstr>OCCUPATION_HARM!_FilterDatenbank</vt:lpstr>
      <vt:lpstr>RELIGION_HARM!_FilterDatenbank</vt:lpstr>
    </vt:vector>
  </TitlesOfParts>
  <Company>BFS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PPR</dc:creator>
  <cp:lastModifiedBy>Freire Feria Katharina BFS</cp:lastModifiedBy>
  <cp:lastPrinted>2015-01-13T10:15:55Z</cp:lastPrinted>
  <dcterms:created xsi:type="dcterms:W3CDTF">2014-06-26T15:01:30Z</dcterms:created>
  <dcterms:modified xsi:type="dcterms:W3CDTF">2022-05-06T08:04:10Z</dcterms:modified>
</cp:coreProperties>
</file>