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25260" windowHeight="5670" tabRatio="650"/>
  </bookViews>
  <sheets>
    <sheet name="Toute la CH" sheetId="12" r:id="rId1"/>
    <sheet name="Sans formation continue" sheetId="13" r:id="rId2"/>
    <sheet name="Avec formation continue" sheetId="19" r:id="rId3"/>
    <sheet name="Entre 25 - 39" sheetId="20" r:id="rId4"/>
    <sheet name="Entre 40 - 64" sheetId="22" r:id="rId5"/>
    <sheet name="Population par canton" sheetId="23" r:id="rId6"/>
  </sheets>
  <calcPr calcId="125725"/>
</workbook>
</file>

<file path=xl/calcChain.xml><?xml version="1.0" encoding="utf-8"?>
<calcChain xmlns="http://schemas.openxmlformats.org/spreadsheetml/2006/main">
  <c r="F36" i="20"/>
  <c r="F17"/>
  <c r="F18"/>
  <c r="F19"/>
  <c r="F21"/>
  <c r="F22" s="1"/>
  <c r="F23"/>
  <c r="F24"/>
  <c r="F25"/>
  <c r="F26"/>
  <c r="F27"/>
  <c r="F28"/>
  <c r="F30"/>
  <c r="F31"/>
  <c r="F32"/>
  <c r="F33"/>
  <c r="F34"/>
  <c r="F12"/>
  <c r="F13"/>
  <c r="F14"/>
  <c r="F15"/>
  <c r="F11"/>
  <c r="F8"/>
  <c r="F9"/>
  <c r="F7"/>
  <c r="E37"/>
  <c r="E38"/>
  <c r="E36"/>
  <c r="F17" i="22"/>
  <c r="F18"/>
  <c r="F19"/>
  <c r="F21"/>
  <c r="F22" s="1"/>
  <c r="F23"/>
  <c r="F24"/>
  <c r="F25"/>
  <c r="F26"/>
  <c r="F27"/>
  <c r="F28"/>
  <c r="F30"/>
  <c r="F31"/>
  <c r="F32"/>
  <c r="F33"/>
  <c r="F34"/>
  <c r="F36"/>
  <c r="F12"/>
  <c r="F13"/>
  <c r="F14"/>
  <c r="F15"/>
  <c r="F11"/>
  <c r="F8"/>
  <c r="F9"/>
  <c r="F7"/>
  <c r="E38"/>
  <c r="E37"/>
  <c r="E36"/>
  <c r="C36"/>
  <c r="C31"/>
  <c r="C32"/>
  <c r="C33"/>
  <c r="C34"/>
  <c r="C30"/>
  <c r="C24"/>
  <c r="C25"/>
  <c r="C26"/>
  <c r="C27"/>
  <c r="C28"/>
  <c r="C23"/>
  <c r="C21"/>
  <c r="C18"/>
  <c r="C19"/>
  <c r="C17"/>
  <c r="C12"/>
  <c r="C13"/>
  <c r="C14"/>
  <c r="C15"/>
  <c r="C11"/>
  <c r="C8"/>
  <c r="C9"/>
  <c r="C7"/>
  <c r="C36" i="20"/>
  <c r="C31"/>
  <c r="C32"/>
  <c r="C33"/>
  <c r="C34"/>
  <c r="C30"/>
  <c r="C24"/>
  <c r="C25"/>
  <c r="C26"/>
  <c r="C27"/>
  <c r="C28"/>
  <c r="C23"/>
  <c r="C21"/>
  <c r="C18"/>
  <c r="C19"/>
  <c r="C17"/>
  <c r="C12"/>
  <c r="C13"/>
  <c r="C14"/>
  <c r="C15"/>
  <c r="C11"/>
  <c r="C9"/>
  <c r="C8"/>
  <c r="C7"/>
  <c r="E10" i="13"/>
  <c r="E11"/>
  <c r="E12"/>
  <c r="E13"/>
  <c r="E14"/>
  <c r="E16"/>
  <c r="E17"/>
  <c r="E18"/>
  <c r="E20"/>
  <c r="E22"/>
  <c r="E23"/>
  <c r="E24"/>
  <c r="E25"/>
  <c r="E26"/>
  <c r="E27"/>
  <c r="E29"/>
  <c r="E30"/>
  <c r="E31"/>
  <c r="E32"/>
  <c r="E33"/>
  <c r="E35"/>
  <c r="E7"/>
  <c r="E8"/>
  <c r="E6"/>
  <c r="F29" i="22" l="1"/>
  <c r="F16" i="20"/>
  <c r="F16" i="22"/>
  <c r="F35"/>
  <c r="F20"/>
  <c r="F29" i="20"/>
  <c r="F20"/>
  <c r="C37" i="19"/>
  <c r="D37" s="1"/>
  <c r="C7"/>
  <c r="E7" s="1"/>
  <c r="C8"/>
  <c r="E8" s="1"/>
  <c r="C9"/>
  <c r="C10"/>
  <c r="E10" s="1"/>
  <c r="C11"/>
  <c r="E11" s="1"/>
  <c r="C12"/>
  <c r="E12" s="1"/>
  <c r="C13"/>
  <c r="E13" s="1"/>
  <c r="C14"/>
  <c r="E14" s="1"/>
  <c r="C15"/>
  <c r="C16"/>
  <c r="E16" s="1"/>
  <c r="C17"/>
  <c r="E17" s="1"/>
  <c r="C18"/>
  <c r="E18" s="1"/>
  <c r="C19"/>
  <c r="C20"/>
  <c r="E20" s="1"/>
  <c r="C21"/>
  <c r="C22"/>
  <c r="E22" s="1"/>
  <c r="C23"/>
  <c r="E23" s="1"/>
  <c r="C24"/>
  <c r="E24" s="1"/>
  <c r="C25"/>
  <c r="E25" s="1"/>
  <c r="C26"/>
  <c r="E26" s="1"/>
  <c r="C27"/>
  <c r="E27" s="1"/>
  <c r="C28"/>
  <c r="C29"/>
  <c r="E29" s="1"/>
  <c r="C30"/>
  <c r="E30" s="1"/>
  <c r="C31"/>
  <c r="E31" s="1"/>
  <c r="C32"/>
  <c r="E32" s="1"/>
  <c r="C33"/>
  <c r="E33" s="1"/>
  <c r="C34"/>
  <c r="C35"/>
  <c r="C36"/>
  <c r="C6"/>
  <c r="E6" s="1"/>
  <c r="D35" i="13"/>
  <c r="F35" s="1"/>
  <c r="D36"/>
  <c r="D37"/>
  <c r="C22" i="22"/>
  <c r="F37" i="20"/>
  <c r="G37" s="1"/>
  <c r="C37" i="22"/>
  <c r="H7"/>
  <c r="H8"/>
  <c r="H9"/>
  <c r="H10"/>
  <c r="H11"/>
  <c r="H12"/>
  <c r="H13"/>
  <c r="H14"/>
  <c r="H15"/>
  <c r="H16"/>
  <c r="H17"/>
  <c r="H18"/>
  <c r="H19"/>
  <c r="H20"/>
  <c r="H21"/>
  <c r="I38"/>
  <c r="H23"/>
  <c r="H24"/>
  <c r="H25"/>
  <c r="H26"/>
  <c r="H27"/>
  <c r="H28"/>
  <c r="H29"/>
  <c r="H30"/>
  <c r="H31"/>
  <c r="H32"/>
  <c r="H33"/>
  <c r="H34"/>
  <c r="H35"/>
  <c r="H36"/>
  <c r="F37"/>
  <c r="G37" s="1"/>
  <c r="H37"/>
  <c r="C22" i="20"/>
  <c r="C37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G6" i="1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H37"/>
  <c r="G9" i="13"/>
  <c r="G15"/>
  <c r="G21"/>
  <c r="G28"/>
  <c r="G34"/>
  <c r="G36"/>
  <c r="G6"/>
  <c r="G7"/>
  <c r="G8"/>
  <c r="G10"/>
  <c r="G11"/>
  <c r="G12"/>
  <c r="G13"/>
  <c r="G14"/>
  <c r="G16"/>
  <c r="G17"/>
  <c r="G18"/>
  <c r="G19"/>
  <c r="G20"/>
  <c r="G22"/>
  <c r="G23"/>
  <c r="G24"/>
  <c r="G25"/>
  <c r="G26"/>
  <c r="G27"/>
  <c r="G29"/>
  <c r="G30"/>
  <c r="G31"/>
  <c r="G32"/>
  <c r="G33"/>
  <c r="G35"/>
  <c r="E6" i="12"/>
  <c r="E12"/>
  <c r="E15" i="13" s="1"/>
  <c r="E16" i="12"/>
  <c r="E19" i="13" s="1"/>
  <c r="E18" i="12"/>
  <c r="E21" i="13" s="1"/>
  <c r="E25" i="12"/>
  <c r="E28" i="13" s="1"/>
  <c r="E31" i="12"/>
  <c r="E34" i="13" s="1"/>
  <c r="E33" i="12"/>
  <c r="E36" i="13" s="1"/>
  <c r="F32" i="12"/>
  <c r="J32" s="1"/>
  <c r="K32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D33"/>
  <c r="D32"/>
  <c r="H22" i="22"/>
  <c r="G36" i="20"/>
  <c r="K36" s="1"/>
  <c r="I38"/>
  <c r="G36" i="22"/>
  <c r="K36" s="1"/>
  <c r="C11" i="12"/>
  <c r="C7"/>
  <c r="C9"/>
  <c r="C27"/>
  <c r="C29"/>
  <c r="C4"/>
  <c r="F4" s="1"/>
  <c r="C15"/>
  <c r="C20"/>
  <c r="D20" s="1"/>
  <c r="C22"/>
  <c r="C16"/>
  <c r="C18"/>
  <c r="D18" s="1"/>
  <c r="C8"/>
  <c r="C17"/>
  <c r="C26"/>
  <c r="C28"/>
  <c r="D28" s="1"/>
  <c r="C5"/>
  <c r="C14"/>
  <c r="C23"/>
  <c r="C25"/>
  <c r="D34"/>
  <c r="C3"/>
  <c r="C31"/>
  <c r="D31" s="1"/>
  <c r="H34"/>
  <c r="C19"/>
  <c r="F19" s="1"/>
  <c r="I19" s="1"/>
  <c r="F22"/>
  <c r="M22" s="1"/>
  <c r="I32" l="1"/>
  <c r="M32"/>
  <c r="L32"/>
  <c r="F33"/>
  <c r="F36" i="13"/>
  <c r="I36" s="1"/>
  <c r="E19" i="19"/>
  <c r="E15"/>
  <c r="I33" i="12"/>
  <c r="L33"/>
  <c r="E21" i="19"/>
  <c r="E34"/>
  <c r="J4" i="12"/>
  <c r="K4"/>
  <c r="J36" i="20"/>
  <c r="E28" i="19"/>
  <c r="E29" i="20"/>
  <c r="G29" s="1"/>
  <c r="E29" i="22"/>
  <c r="E22"/>
  <c r="G22" s="1"/>
  <c r="L22" s="1"/>
  <c r="E22" i="20"/>
  <c r="G22" s="1"/>
  <c r="E13"/>
  <c r="G13" s="1"/>
  <c r="E13" i="22"/>
  <c r="G13" s="1"/>
  <c r="J13" s="1"/>
  <c r="E7" i="20"/>
  <c r="G7" s="1"/>
  <c r="E7" i="22"/>
  <c r="F14" i="12"/>
  <c r="K14" s="1"/>
  <c r="E18" i="22"/>
  <c r="G18" s="1"/>
  <c r="E18" i="20"/>
  <c r="G18" s="1"/>
  <c r="E21"/>
  <c r="G21" s="1"/>
  <c r="K21" s="1"/>
  <c r="E21" i="22"/>
  <c r="G21" s="1"/>
  <c r="L21" s="1"/>
  <c r="E26" i="20"/>
  <c r="G26" s="1"/>
  <c r="E26" i="22"/>
  <c r="G26" s="1"/>
  <c r="E33"/>
  <c r="G33" s="1"/>
  <c r="L33" s="1"/>
  <c r="E33" i="20"/>
  <c r="G33" s="1"/>
  <c r="N33" s="1"/>
  <c r="E35"/>
  <c r="E35" i="22"/>
  <c r="G35" s="1"/>
  <c r="E27" i="20"/>
  <c r="G27" s="1"/>
  <c r="E27" i="22"/>
  <c r="G27" s="1"/>
  <c r="K27" s="1"/>
  <c r="D26" i="12"/>
  <c r="E30" i="22"/>
  <c r="G30" s="1"/>
  <c r="E30" i="20"/>
  <c r="G30" s="1"/>
  <c r="L30" s="1"/>
  <c r="F16" i="12"/>
  <c r="K16" s="1"/>
  <c r="E20" i="22"/>
  <c r="E20" i="20"/>
  <c r="G20" s="1"/>
  <c r="D7" i="13"/>
  <c r="F7" s="1"/>
  <c r="I7" s="1"/>
  <c r="E8" i="20"/>
  <c r="G8" s="1"/>
  <c r="N8" s="1"/>
  <c r="E8" i="22"/>
  <c r="G8" s="1"/>
  <c r="L8" s="1"/>
  <c r="E11" i="20"/>
  <c r="G11" s="1"/>
  <c r="E11" i="22"/>
  <c r="G11" s="1"/>
  <c r="F9" i="12"/>
  <c r="J9" s="1"/>
  <c r="L4"/>
  <c r="D9"/>
  <c r="F18"/>
  <c r="I18" s="1"/>
  <c r="F28"/>
  <c r="L28" s="1"/>
  <c r="E32" i="22"/>
  <c r="G32" s="1"/>
  <c r="E32" i="20"/>
  <c r="G32" s="1"/>
  <c r="J32" s="1"/>
  <c r="E19"/>
  <c r="E19" i="22"/>
  <c r="G19" s="1"/>
  <c r="E23" i="20"/>
  <c r="G23" s="1"/>
  <c r="K23" s="1"/>
  <c r="E23" i="22"/>
  <c r="G23" s="1"/>
  <c r="K23" s="1"/>
  <c r="D8" i="13"/>
  <c r="F8" s="1"/>
  <c r="J8" s="1"/>
  <c r="E9" i="20"/>
  <c r="G9" s="1"/>
  <c r="L9" s="1"/>
  <c r="E9" i="22"/>
  <c r="G9" s="1"/>
  <c r="N9" s="1"/>
  <c r="F8" i="12"/>
  <c r="K8" s="1"/>
  <c r="E12" i="20"/>
  <c r="G12" s="1"/>
  <c r="J12" s="1"/>
  <c r="E12" i="22"/>
  <c r="G12" s="1"/>
  <c r="F20" i="12"/>
  <c r="L20" s="1"/>
  <c r="E24" i="20"/>
  <c r="G24" s="1"/>
  <c r="N24" s="1"/>
  <c r="E24" i="22"/>
  <c r="G24" s="1"/>
  <c r="L24" s="1"/>
  <c r="E31" i="20"/>
  <c r="G31" s="1"/>
  <c r="K31" s="1"/>
  <c r="E31" i="22"/>
  <c r="G31" s="1"/>
  <c r="E15" i="20"/>
  <c r="G15" s="1"/>
  <c r="E15" i="22"/>
  <c r="G15" s="1"/>
  <c r="M15" s="1"/>
  <c r="D35" i="19"/>
  <c r="E35"/>
  <c r="D36"/>
  <c r="E36"/>
  <c r="E9" i="13"/>
  <c r="E9" i="19"/>
  <c r="E34" i="12"/>
  <c r="J36" i="22"/>
  <c r="C10"/>
  <c r="C20"/>
  <c r="L22" i="12"/>
  <c r="D14"/>
  <c r="D26" i="13"/>
  <c r="F26" s="1"/>
  <c r="L26" s="1"/>
  <c r="D3" i="12"/>
  <c r="D17" i="13"/>
  <c r="F17" s="1"/>
  <c r="D23" i="12"/>
  <c r="D29"/>
  <c r="D7"/>
  <c r="D6" i="19"/>
  <c r="D25"/>
  <c r="F25" s="1"/>
  <c r="K25" s="1"/>
  <c r="D21"/>
  <c r="L36" i="20"/>
  <c r="F10"/>
  <c r="C16" i="22"/>
  <c r="C29"/>
  <c r="C29" i="20"/>
  <c r="N36"/>
  <c r="I4" i="12"/>
  <c r="J19"/>
  <c r="D22" i="13"/>
  <c r="F22" s="1"/>
  <c r="J22" s="1"/>
  <c r="D29" i="19"/>
  <c r="D17"/>
  <c r="F17" s="1"/>
  <c r="K17" s="1"/>
  <c r="D6" i="13"/>
  <c r="F6" s="1"/>
  <c r="I6" s="1"/>
  <c r="M4" i="12"/>
  <c r="K19"/>
  <c r="K22"/>
  <c r="D22"/>
  <c r="F23"/>
  <c r="M23" s="1"/>
  <c r="D19"/>
  <c r="D25" i="13"/>
  <c r="F25" s="1"/>
  <c r="M25" s="1"/>
  <c r="D26" i="19"/>
  <c r="D22"/>
  <c r="L19" i="12"/>
  <c r="F5"/>
  <c r="L5" s="1"/>
  <c r="D4"/>
  <c r="D8"/>
  <c r="D29" i="13"/>
  <c r="F29" s="1"/>
  <c r="I29" s="1"/>
  <c r="D21"/>
  <c r="F21" s="1"/>
  <c r="M8" i="12"/>
  <c r="L8"/>
  <c r="D11"/>
  <c r="D14" i="13"/>
  <c r="F14" s="1"/>
  <c r="M14" s="1"/>
  <c r="F11" i="12"/>
  <c r="L14"/>
  <c r="J5"/>
  <c r="I22"/>
  <c r="D5"/>
  <c r="F17"/>
  <c r="D10" i="13"/>
  <c r="F10" s="1"/>
  <c r="I10" s="1"/>
  <c r="D18"/>
  <c r="F18" s="1"/>
  <c r="M18" s="1"/>
  <c r="D30" i="19"/>
  <c r="F30" s="1"/>
  <c r="M19" i="12"/>
  <c r="J22"/>
  <c r="F27"/>
  <c r="D16"/>
  <c r="F7"/>
  <c r="F29"/>
  <c r="F26"/>
  <c r="F15"/>
  <c r="D17"/>
  <c r="F25"/>
  <c r="D31" i="13"/>
  <c r="F31" s="1"/>
  <c r="I31" s="1"/>
  <c r="D23"/>
  <c r="F23" s="1"/>
  <c r="I23" s="1"/>
  <c r="D19"/>
  <c r="F19" s="1"/>
  <c r="D11"/>
  <c r="F11" s="1"/>
  <c r="I11" s="1"/>
  <c r="D31" i="19"/>
  <c r="D23"/>
  <c r="D19"/>
  <c r="D11"/>
  <c r="D7"/>
  <c r="G7" i="22"/>
  <c r="N7" s="1"/>
  <c r="D27" i="12"/>
  <c r="F31"/>
  <c r="D15"/>
  <c r="D34" i="13"/>
  <c r="D30"/>
  <c r="F30" s="1"/>
  <c r="M30" s="1"/>
  <c r="D34" i="19"/>
  <c r="D18"/>
  <c r="D14"/>
  <c r="D10"/>
  <c r="G19" i="20"/>
  <c r="M19" s="1"/>
  <c r="F3" i="12"/>
  <c r="D25"/>
  <c r="C6"/>
  <c r="C21"/>
  <c r="C12"/>
  <c r="C30"/>
  <c r="C10"/>
  <c r="C24"/>
  <c r="C13"/>
  <c r="D32" i="13"/>
  <c r="F32" s="1"/>
  <c r="J32" s="1"/>
  <c r="D28"/>
  <c r="F28" s="1"/>
  <c r="D20"/>
  <c r="F20" s="1"/>
  <c r="I20" s="1"/>
  <c r="D12"/>
  <c r="F12" s="1"/>
  <c r="D32" i="19"/>
  <c r="F32" s="1"/>
  <c r="D28"/>
  <c r="D24"/>
  <c r="D20"/>
  <c r="D12"/>
  <c r="D8"/>
  <c r="F8" s="1"/>
  <c r="M36" i="22"/>
  <c r="F10"/>
  <c r="C20" i="20"/>
  <c r="F22" i="19"/>
  <c r="F35" i="20"/>
  <c r="C35" i="22"/>
  <c r="J37" i="20"/>
  <c r="N37"/>
  <c r="K37"/>
  <c r="L37"/>
  <c r="C35"/>
  <c r="C10"/>
  <c r="C16"/>
  <c r="H37" i="13"/>
  <c r="L37" i="22"/>
  <c r="J37"/>
  <c r="M37"/>
  <c r="K37"/>
  <c r="N37"/>
  <c r="M37" i="20"/>
  <c r="M36"/>
  <c r="L36" i="22"/>
  <c r="N36"/>
  <c r="I35" i="13"/>
  <c r="J35"/>
  <c r="M35"/>
  <c r="K35"/>
  <c r="L35"/>
  <c r="M8"/>
  <c r="I8"/>
  <c r="L8"/>
  <c r="K8" l="1"/>
  <c r="I8" i="12"/>
  <c r="K20"/>
  <c r="F21" i="19"/>
  <c r="J21" s="1"/>
  <c r="J33" i="12"/>
  <c r="M33"/>
  <c r="J18"/>
  <c r="J20"/>
  <c r="K33"/>
  <c r="M36" i="13"/>
  <c r="L36"/>
  <c r="K36"/>
  <c r="I16" i="12"/>
  <c r="J26" i="13"/>
  <c r="J36"/>
  <c r="K28" i="12"/>
  <c r="I14"/>
  <c r="M28"/>
  <c r="L31" i="13"/>
  <c r="L9" i="12"/>
  <c r="J14"/>
  <c r="J28"/>
  <c r="L16"/>
  <c r="M16"/>
  <c r="K9"/>
  <c r="J16"/>
  <c r="M31" i="13"/>
  <c r="M14" i="12"/>
  <c r="I28"/>
  <c r="M20"/>
  <c r="M24" i="22"/>
  <c r="N27"/>
  <c r="J27"/>
  <c r="J25" i="13"/>
  <c r="M27" i="22"/>
  <c r="K24"/>
  <c r="L15" i="20"/>
  <c r="N15"/>
  <c r="J26" i="22"/>
  <c r="L26"/>
  <c r="N26"/>
  <c r="K26"/>
  <c r="M26"/>
  <c r="J19"/>
  <c r="K19"/>
  <c r="N19"/>
  <c r="L19"/>
  <c r="M19"/>
  <c r="M13" i="20"/>
  <c r="L13"/>
  <c r="D13" i="19"/>
  <c r="F13" s="1"/>
  <c r="M13" s="1"/>
  <c r="E14" i="20"/>
  <c r="G14" s="1"/>
  <c r="E14" i="22"/>
  <c r="G14" s="1"/>
  <c r="E17" i="20"/>
  <c r="G17" s="1"/>
  <c r="J17" s="1"/>
  <c r="E17" i="22"/>
  <c r="G17" s="1"/>
  <c r="E16" i="20"/>
  <c r="G16" s="1"/>
  <c r="L16" s="1"/>
  <c r="E16" i="22"/>
  <c r="G16" s="1"/>
  <c r="M18" i="12"/>
  <c r="L18"/>
  <c r="D33" i="19"/>
  <c r="F33" s="1"/>
  <c r="K33" s="1"/>
  <c r="E34" i="22"/>
  <c r="G34" s="1"/>
  <c r="E34" i="20"/>
  <c r="G34" s="1"/>
  <c r="M9" i="12"/>
  <c r="I9"/>
  <c r="L22" i="13"/>
  <c r="J31"/>
  <c r="I20" i="12"/>
  <c r="J8"/>
  <c r="K18"/>
  <c r="E10" i="22"/>
  <c r="G10" s="1"/>
  <c r="N10" s="1"/>
  <c r="E10" i="20"/>
  <c r="G10" s="1"/>
  <c r="K10" s="1"/>
  <c r="D27" i="19"/>
  <c r="E28" i="20"/>
  <c r="G28" s="1"/>
  <c r="E28" i="22"/>
  <c r="G28" s="1"/>
  <c r="N28" s="1"/>
  <c r="E25"/>
  <c r="G25" s="1"/>
  <c r="E25" i="20"/>
  <c r="G25" s="1"/>
  <c r="K31" i="13"/>
  <c r="K25"/>
  <c r="J13" i="20"/>
  <c r="K14" i="13"/>
  <c r="K10"/>
  <c r="E37"/>
  <c r="F37" s="1"/>
  <c r="E37" i="19"/>
  <c r="F34" i="12"/>
  <c r="M6" i="13"/>
  <c r="K13" i="20"/>
  <c r="N13"/>
  <c r="M15"/>
  <c r="M33"/>
  <c r="K33"/>
  <c r="J21"/>
  <c r="N24" i="22"/>
  <c r="J9"/>
  <c r="J24"/>
  <c r="M22"/>
  <c r="N22"/>
  <c r="N21"/>
  <c r="J8"/>
  <c r="C38" i="20"/>
  <c r="F27" i="19"/>
  <c r="M27" s="1"/>
  <c r="M22"/>
  <c r="L22"/>
  <c r="F6"/>
  <c r="K6" s="1"/>
  <c r="F10"/>
  <c r="K10" s="1"/>
  <c r="M26" i="13"/>
  <c r="I14"/>
  <c r="K26"/>
  <c r="I26"/>
  <c r="I25"/>
  <c r="J10"/>
  <c r="M23"/>
  <c r="L23"/>
  <c r="K23"/>
  <c r="L14"/>
  <c r="L25"/>
  <c r="L20"/>
  <c r="M10"/>
  <c r="L7"/>
  <c r="K6"/>
  <c r="L6"/>
  <c r="J6"/>
  <c r="L19"/>
  <c r="M19"/>
  <c r="J19"/>
  <c r="I19"/>
  <c r="K19"/>
  <c r="M22" i="20"/>
  <c r="K22"/>
  <c r="J22"/>
  <c r="L22"/>
  <c r="L26"/>
  <c r="J26"/>
  <c r="M26"/>
  <c r="K26"/>
  <c r="J32" i="22"/>
  <c r="K32"/>
  <c r="L9"/>
  <c r="J29" i="13"/>
  <c r="J11"/>
  <c r="I30"/>
  <c r="L33" i="20"/>
  <c r="K13" i="22"/>
  <c r="K29" i="13"/>
  <c r="K15" i="22"/>
  <c r="M8"/>
  <c r="L10" i="13"/>
  <c r="K5" i="12"/>
  <c r="M29" i="13"/>
  <c r="N21" i="20"/>
  <c r="M22" i="13"/>
  <c r="L30"/>
  <c r="F24" i="19"/>
  <c r="L24" s="1"/>
  <c r="K8" i="22"/>
  <c r="M13"/>
  <c r="K19" i="20"/>
  <c r="N8" i="22"/>
  <c r="L29" i="13"/>
  <c r="K12" i="22"/>
  <c r="L12"/>
  <c r="J27" i="20"/>
  <c r="L27"/>
  <c r="N26"/>
  <c r="N22"/>
  <c r="J7" i="22"/>
  <c r="M21" i="20"/>
  <c r="F38"/>
  <c r="G38" s="1"/>
  <c r="L38" s="1"/>
  <c r="M32" i="22"/>
  <c r="N13"/>
  <c r="N9" i="20"/>
  <c r="L21"/>
  <c r="C38" i="22"/>
  <c r="G35" i="20"/>
  <c r="J35" s="1"/>
  <c r="N18"/>
  <c r="K18"/>
  <c r="L18"/>
  <c r="M18"/>
  <c r="I23" i="12"/>
  <c r="J23"/>
  <c r="L23"/>
  <c r="K23"/>
  <c r="J18" i="13"/>
  <c r="J25" i="19"/>
  <c r="J31" i="20"/>
  <c r="J12" i="22"/>
  <c r="M30" i="20"/>
  <c r="N15" i="22"/>
  <c r="L15"/>
  <c r="I32" i="13"/>
  <c r="N12" i="22"/>
  <c r="K30" i="20"/>
  <c r="K22" i="13"/>
  <c r="I22"/>
  <c r="K30"/>
  <c r="J15" i="20"/>
  <c r="F34" i="13"/>
  <c r="I34" s="1"/>
  <c r="M12" i="22"/>
  <c r="J30" i="20"/>
  <c r="M27"/>
  <c r="L24"/>
  <c r="J15" i="22"/>
  <c r="L13"/>
  <c r="M23"/>
  <c r="N30" i="20"/>
  <c r="J33"/>
  <c r="J23"/>
  <c r="N23"/>
  <c r="M23"/>
  <c r="M5" i="12"/>
  <c r="I5"/>
  <c r="K18" i="13"/>
  <c r="F12" i="19"/>
  <c r="I12" s="1"/>
  <c r="M31" i="20"/>
  <c r="L23"/>
  <c r="K32" i="13"/>
  <c r="M28"/>
  <c r="K28"/>
  <c r="I28"/>
  <c r="L28"/>
  <c r="J28"/>
  <c r="K12"/>
  <c r="L12"/>
  <c r="M33" i="22"/>
  <c r="J33"/>
  <c r="D10" i="12"/>
  <c r="F10"/>
  <c r="D13" i="13"/>
  <c r="F13" s="1"/>
  <c r="D6" i="12"/>
  <c r="F6"/>
  <c r="D9" i="13"/>
  <c r="F9" s="1"/>
  <c r="M21" i="22"/>
  <c r="K21"/>
  <c r="J19" i="20"/>
  <c r="L19"/>
  <c r="L25" i="12"/>
  <c r="K25"/>
  <c r="M25"/>
  <c r="I25"/>
  <c r="J25"/>
  <c r="J29"/>
  <c r="L29"/>
  <c r="K29"/>
  <c r="I29"/>
  <c r="M29"/>
  <c r="M9" i="22"/>
  <c r="K9"/>
  <c r="K20" i="13"/>
  <c r="J20"/>
  <c r="M20"/>
  <c r="D24" i="12"/>
  <c r="F24"/>
  <c r="D27" i="13"/>
  <c r="F27" s="1"/>
  <c r="D24"/>
  <c r="F24" s="1"/>
  <c r="F21" i="12"/>
  <c r="D21"/>
  <c r="L11" i="20"/>
  <c r="M11"/>
  <c r="N11"/>
  <c r="K11"/>
  <c r="J11"/>
  <c r="J26" i="12"/>
  <c r="K26"/>
  <c r="M26"/>
  <c r="I26"/>
  <c r="L26"/>
  <c r="L27"/>
  <c r="K27"/>
  <c r="M27"/>
  <c r="I27"/>
  <c r="J27"/>
  <c r="M11"/>
  <c r="J11"/>
  <c r="I11"/>
  <c r="L11"/>
  <c r="K11"/>
  <c r="J22" i="19"/>
  <c r="M11" i="13"/>
  <c r="K7"/>
  <c r="N12" i="20"/>
  <c r="K33" i="22"/>
  <c r="J8" i="20"/>
  <c r="K12"/>
  <c r="N27"/>
  <c r="M24"/>
  <c r="K8"/>
  <c r="N23" i="22"/>
  <c r="L23"/>
  <c r="L7"/>
  <c r="I18" i="13"/>
  <c r="K22" i="19"/>
  <c r="I25"/>
  <c r="J14" i="13"/>
  <c r="K11"/>
  <c r="L11"/>
  <c r="M7"/>
  <c r="J30"/>
  <c r="L12" i="20"/>
  <c r="N19"/>
  <c r="J18"/>
  <c r="N33" i="22"/>
  <c r="M8" i="20"/>
  <c r="J22" i="22"/>
  <c r="F31" i="19"/>
  <c r="L31" s="1"/>
  <c r="K15" i="20"/>
  <c r="K27"/>
  <c r="K24"/>
  <c r="G20" i="22"/>
  <c r="J20" s="1"/>
  <c r="L27"/>
  <c r="G29"/>
  <c r="M29" s="1"/>
  <c r="J23"/>
  <c r="K22"/>
  <c r="K7"/>
  <c r="D16" i="13"/>
  <c r="F16" s="1"/>
  <c r="D13" i="12"/>
  <c r="F13"/>
  <c r="F12"/>
  <c r="D15" i="13"/>
  <c r="F15" s="1"/>
  <c r="D12" i="12"/>
  <c r="I3"/>
  <c r="J3"/>
  <c r="M3"/>
  <c r="L3"/>
  <c r="K3"/>
  <c r="L31"/>
  <c r="K31"/>
  <c r="M31"/>
  <c r="J31"/>
  <c r="I31"/>
  <c r="M15"/>
  <c r="L15"/>
  <c r="K15"/>
  <c r="J15"/>
  <c r="I15"/>
  <c r="M32" i="13"/>
  <c r="L32"/>
  <c r="F30" i="12"/>
  <c r="D33" i="13"/>
  <c r="F33" s="1"/>
  <c r="D30" i="12"/>
  <c r="N31" i="20"/>
  <c r="L31"/>
  <c r="K30" i="22"/>
  <c r="J30"/>
  <c r="N30"/>
  <c r="L30"/>
  <c r="M30"/>
  <c r="M7" i="12"/>
  <c r="I7"/>
  <c r="L7"/>
  <c r="K7"/>
  <c r="J7"/>
  <c r="I17"/>
  <c r="M17"/>
  <c r="K17"/>
  <c r="L17"/>
  <c r="J17"/>
  <c r="L18" i="13"/>
  <c r="J7"/>
  <c r="J24" i="20"/>
  <c r="L8"/>
  <c r="F18" i="19"/>
  <c r="K18" s="1"/>
  <c r="J21" i="22"/>
  <c r="J23" i="13"/>
  <c r="M12" i="20"/>
  <c r="M7" i="22"/>
  <c r="D16" i="19"/>
  <c r="F16" s="1"/>
  <c r="D15"/>
  <c r="F15" s="1"/>
  <c r="D9"/>
  <c r="K30"/>
  <c r="J30"/>
  <c r="M30"/>
  <c r="I30"/>
  <c r="K17" i="13"/>
  <c r="J17"/>
  <c r="I12"/>
  <c r="I17"/>
  <c r="N32" i="22"/>
  <c r="L32"/>
  <c r="M12" i="13"/>
  <c r="M17"/>
  <c r="J12"/>
  <c r="L17"/>
  <c r="M32" i="20"/>
  <c r="F38" i="22"/>
  <c r="G38" s="1"/>
  <c r="K32" i="20"/>
  <c r="L32"/>
  <c r="N32"/>
  <c r="J20"/>
  <c r="M20"/>
  <c r="K20"/>
  <c r="N20"/>
  <c r="L20"/>
  <c r="J9"/>
  <c r="M9"/>
  <c r="K9"/>
  <c r="M17" i="19"/>
  <c r="M25"/>
  <c r="L25"/>
  <c r="L30"/>
  <c r="F19"/>
  <c r="J19" s="1"/>
  <c r="F23"/>
  <c r="J23" s="1"/>
  <c r="I22"/>
  <c r="J17"/>
  <c r="L17"/>
  <c r="I17"/>
  <c r="K8"/>
  <c r="L8"/>
  <c r="M8"/>
  <c r="I8"/>
  <c r="J8"/>
  <c r="F36"/>
  <c r="F35"/>
  <c r="K21"/>
  <c r="I21"/>
  <c r="L21"/>
  <c r="M21"/>
  <c r="J32"/>
  <c r="I32"/>
  <c r="K32"/>
  <c r="M32"/>
  <c r="L32"/>
  <c r="M11" i="22"/>
  <c r="K11"/>
  <c r="N11"/>
  <c r="L11"/>
  <c r="J11"/>
  <c r="J35"/>
  <c r="M35"/>
  <c r="K35"/>
  <c r="N35"/>
  <c r="L35"/>
  <c r="F26" i="19"/>
  <c r="F11"/>
  <c r="F7"/>
  <c r="F34"/>
  <c r="F29"/>
  <c r="L18" i="22"/>
  <c r="N18"/>
  <c r="J18"/>
  <c r="M18"/>
  <c r="K18"/>
  <c r="K7" i="20"/>
  <c r="N7"/>
  <c r="L7"/>
  <c r="J7"/>
  <c r="M7"/>
  <c r="J29"/>
  <c r="M29"/>
  <c r="K29"/>
  <c r="L29"/>
  <c r="N29"/>
  <c r="M31" i="22"/>
  <c r="N31"/>
  <c r="J31"/>
  <c r="L31"/>
  <c r="K31"/>
  <c r="F14" i="19"/>
  <c r="F20"/>
  <c r="F28"/>
  <c r="I21" i="13"/>
  <c r="M21"/>
  <c r="L21"/>
  <c r="J21"/>
  <c r="K21"/>
  <c r="J13" i="19" l="1"/>
  <c r="L10"/>
  <c r="L34" i="13"/>
  <c r="J12" i="19"/>
  <c r="K13"/>
  <c r="I24"/>
  <c r="L13"/>
  <c r="I13"/>
  <c r="J16" i="20"/>
  <c r="J33" i="19"/>
  <c r="M33"/>
  <c r="J10"/>
  <c r="M24"/>
  <c r="J28" i="22"/>
  <c r="I27" i="19"/>
  <c r="I33"/>
  <c r="J31"/>
  <c r="M6"/>
  <c r="I37" i="13"/>
  <c r="L37"/>
  <c r="J34" i="12"/>
  <c r="M34"/>
  <c r="L34"/>
  <c r="K34"/>
  <c r="I34"/>
  <c r="L10" i="20"/>
  <c r="J38"/>
  <c r="N38"/>
  <c r="K38"/>
  <c r="J10"/>
  <c r="L35"/>
  <c r="L17"/>
  <c r="M10"/>
  <c r="N35"/>
  <c r="M10" i="19"/>
  <c r="K24"/>
  <c r="K27"/>
  <c r="L27"/>
  <c r="I10"/>
  <c r="J24"/>
  <c r="L33"/>
  <c r="L6"/>
  <c r="J27"/>
  <c r="I6"/>
  <c r="I23"/>
  <c r="K23"/>
  <c r="J6"/>
  <c r="K19"/>
  <c r="K31"/>
  <c r="M23"/>
  <c r="M31"/>
  <c r="J37" i="13"/>
  <c r="K12" i="19"/>
  <c r="L23"/>
  <c r="N20" i="22"/>
  <c r="L12" i="19"/>
  <c r="M16" i="20"/>
  <c r="N10"/>
  <c r="N16"/>
  <c r="K16"/>
  <c r="K35"/>
  <c r="M38"/>
  <c r="K10" i="22"/>
  <c r="M35" i="20"/>
  <c r="K29" i="22"/>
  <c r="M10"/>
  <c r="L19" i="19"/>
  <c r="K34" i="13"/>
  <c r="I18" i="19"/>
  <c r="J29" i="22"/>
  <c r="M12" i="19"/>
  <c r="I19"/>
  <c r="J34" i="13"/>
  <c r="M34"/>
  <c r="K16"/>
  <c r="I16"/>
  <c r="L16"/>
  <c r="J16"/>
  <c r="M16"/>
  <c r="L21" i="12"/>
  <c r="K21"/>
  <c r="M21"/>
  <c r="J21"/>
  <c r="I21"/>
  <c r="L25" i="22"/>
  <c r="N25"/>
  <c r="M25"/>
  <c r="J25"/>
  <c r="K25"/>
  <c r="J14" i="20"/>
  <c r="L14"/>
  <c r="N14"/>
  <c r="M30" i="12"/>
  <c r="L30"/>
  <c r="J30"/>
  <c r="I30"/>
  <c r="K30"/>
  <c r="L17" i="22"/>
  <c r="J17"/>
  <c r="K17"/>
  <c r="M17"/>
  <c r="N17"/>
  <c r="K25" i="20"/>
  <c r="J25"/>
  <c r="M25"/>
  <c r="N25"/>
  <c r="L25"/>
  <c r="M24" i="12"/>
  <c r="K24"/>
  <c r="J24"/>
  <c r="I24"/>
  <c r="L24"/>
  <c r="L14" i="22"/>
  <c r="N14"/>
  <c r="M14"/>
  <c r="K14"/>
  <c r="J14"/>
  <c r="M18" i="19"/>
  <c r="I31"/>
  <c r="J33" i="13"/>
  <c r="L33"/>
  <c r="M33"/>
  <c r="I33"/>
  <c r="K33"/>
  <c r="M12" i="12"/>
  <c r="J12"/>
  <c r="L12"/>
  <c r="I12"/>
  <c r="K12"/>
  <c r="J27" i="13"/>
  <c r="L27"/>
  <c r="M27"/>
  <c r="I27"/>
  <c r="K27"/>
  <c r="I13"/>
  <c r="K13"/>
  <c r="J13"/>
  <c r="L13"/>
  <c r="M13"/>
  <c r="J34" i="22"/>
  <c r="K34"/>
  <c r="M34"/>
  <c r="N34"/>
  <c r="L34"/>
  <c r="K20"/>
  <c r="M20"/>
  <c r="K28"/>
  <c r="L28"/>
  <c r="I9" i="13"/>
  <c r="J9"/>
  <c r="K9"/>
  <c r="M9"/>
  <c r="L9"/>
  <c r="N34" i="20"/>
  <c r="K34"/>
  <c r="J34"/>
  <c r="M34"/>
  <c r="L34"/>
  <c r="K15" i="13"/>
  <c r="I15"/>
  <c r="J15"/>
  <c r="L15"/>
  <c r="M15"/>
  <c r="M13" i="12"/>
  <c r="L13"/>
  <c r="K13"/>
  <c r="J13"/>
  <c r="I13"/>
  <c r="K17" i="20"/>
  <c r="N17"/>
  <c r="M17"/>
  <c r="L29" i="22"/>
  <c r="N29"/>
  <c r="K24" i="13"/>
  <c r="J24"/>
  <c r="M24"/>
  <c r="I24"/>
  <c r="L24"/>
  <c r="M28" i="20"/>
  <c r="J28"/>
  <c r="N28"/>
  <c r="L28"/>
  <c r="K28"/>
  <c r="I6" i="12"/>
  <c r="L6"/>
  <c r="J6"/>
  <c r="K6"/>
  <c r="M6"/>
  <c r="L10"/>
  <c r="K10"/>
  <c r="M10"/>
  <c r="I10"/>
  <c r="J10"/>
  <c r="J10" i="22"/>
  <c r="L18" i="19"/>
  <c r="L10" i="22"/>
  <c r="K14" i="20"/>
  <c r="L20" i="22"/>
  <c r="M19" i="19"/>
  <c r="J18"/>
  <c r="M14" i="20"/>
  <c r="M28" i="22"/>
  <c r="K37" i="13"/>
  <c r="M37"/>
  <c r="M20" i="19"/>
  <c r="L20"/>
  <c r="J20"/>
  <c r="K20"/>
  <c r="I20"/>
  <c r="L14"/>
  <c r="M14"/>
  <c r="I14"/>
  <c r="J14"/>
  <c r="K14"/>
  <c r="F37"/>
  <c r="F9"/>
  <c r="J34"/>
  <c r="L34"/>
  <c r="K34"/>
  <c r="I34"/>
  <c r="M34"/>
  <c r="M11"/>
  <c r="K11"/>
  <c r="L11"/>
  <c r="J11"/>
  <c r="I11"/>
  <c r="J16" i="22"/>
  <c r="M16"/>
  <c r="K16"/>
  <c r="N16"/>
  <c r="L16"/>
  <c r="K36" i="19"/>
  <c r="M36"/>
  <c r="L36"/>
  <c r="J36"/>
  <c r="I36"/>
  <c r="K28"/>
  <c r="L28"/>
  <c r="M28"/>
  <c r="I28"/>
  <c r="J28"/>
  <c r="I16"/>
  <c r="K16"/>
  <c r="J16"/>
  <c r="L16"/>
  <c r="M16"/>
  <c r="I15"/>
  <c r="L15"/>
  <c r="J15"/>
  <c r="K15"/>
  <c r="M15"/>
  <c r="I29"/>
  <c r="K29"/>
  <c r="M29"/>
  <c r="J29"/>
  <c r="L29"/>
  <c r="M7"/>
  <c r="I7"/>
  <c r="J7"/>
  <c r="K7"/>
  <c r="L7"/>
  <c r="I26"/>
  <c r="J26"/>
  <c r="K26"/>
  <c r="L26"/>
  <c r="M26"/>
  <c r="K38" i="22"/>
  <c r="N38"/>
  <c r="L38"/>
  <c r="J38"/>
  <c r="M38"/>
  <c r="J35" i="19"/>
  <c r="M35"/>
  <c r="K35"/>
  <c r="I35"/>
  <c r="L35"/>
  <c r="I37" l="1"/>
  <c r="L37"/>
  <c r="J37"/>
  <c r="K37"/>
  <c r="M37"/>
  <c r="I9"/>
  <c r="K9"/>
  <c r="J9"/>
  <c r="L9"/>
  <c r="M9"/>
</calcChain>
</file>

<file path=xl/sharedStrings.xml><?xml version="1.0" encoding="utf-8"?>
<sst xmlns="http://schemas.openxmlformats.org/spreadsheetml/2006/main" count="272" uniqueCount="71">
  <si>
    <t>VS</t>
  </si>
  <si>
    <t>GE</t>
  </si>
  <si>
    <t>VD</t>
  </si>
  <si>
    <t>JU</t>
  </si>
  <si>
    <t>NE</t>
  </si>
  <si>
    <t>FR</t>
  </si>
  <si>
    <t>SO</t>
  </si>
  <si>
    <t>BE</t>
  </si>
  <si>
    <t>Espace Mittelland</t>
  </si>
  <si>
    <t>BS</t>
  </si>
  <si>
    <t>BL</t>
  </si>
  <si>
    <t>AG</t>
  </si>
  <si>
    <t>ZH</t>
  </si>
  <si>
    <t>GL</t>
  </si>
  <si>
    <t>AI/AR</t>
  </si>
  <si>
    <t>SH</t>
  </si>
  <si>
    <t>GR</t>
  </si>
  <si>
    <t>TG</t>
  </si>
  <si>
    <t>SG</t>
  </si>
  <si>
    <t>UR</t>
  </si>
  <si>
    <t>ZG</t>
  </si>
  <si>
    <t>SZ</t>
  </si>
  <si>
    <t>LU</t>
  </si>
  <si>
    <t>TI</t>
  </si>
  <si>
    <t>OW/NW</t>
  </si>
  <si>
    <t>%</t>
  </si>
  <si>
    <t>Maximum</t>
  </si>
  <si>
    <t>n</t>
  </si>
  <si>
    <t>Total</t>
  </si>
  <si>
    <t xml:space="preserve"> 15-24</t>
  </si>
  <si>
    <t xml:space="preserve"> 25-39</t>
  </si>
  <si>
    <t>40-64</t>
  </si>
  <si>
    <t>65-74</t>
  </si>
  <si>
    <t>Tessin</t>
  </si>
  <si>
    <t>Canton / Grande région</t>
  </si>
  <si>
    <t>Région lémanique</t>
  </si>
  <si>
    <t>Suisse du Nord-Ouest</t>
  </si>
  <si>
    <t>Zurich</t>
  </si>
  <si>
    <t>Suisse orientale</t>
  </si>
  <si>
    <t>Suisse centrale</t>
  </si>
  <si>
    <t>Suisse</t>
  </si>
  <si>
    <t>Echantillon national</t>
  </si>
  <si>
    <t>Densification</t>
  </si>
  <si>
    <t>Intervalle de tolérance à 95% pour p =</t>
  </si>
  <si>
    <t>Pas suffisamment précis selon les critères de l'enquête structurelle: pour une estimation d'une proportion de 1%, l'intervalle de tolérance est plus grand que 1%</t>
  </si>
  <si>
    <t>Proportion de personnes ne suivant pas de formation continue</t>
  </si>
  <si>
    <t>Base MRF2011</t>
  </si>
  <si>
    <t>STATPOP 2013       
15 - 74 ans</t>
  </si>
  <si>
    <t>% MRF2011</t>
  </si>
  <si>
    <t>sans formation continue</t>
  </si>
  <si>
    <t>Intervalle de tolérance</t>
  </si>
  <si>
    <t>à 95% pour p=</t>
  </si>
  <si>
    <t>Proportion de personnes suivant une formation continue</t>
  </si>
  <si>
    <t>STATPOP2013
15 - 74 ans</t>
  </si>
  <si>
    <t>Echantillon de personnes</t>
  </si>
  <si>
    <t>suivant une formation continue</t>
  </si>
  <si>
    <t>à 95% pour p =</t>
  </si>
  <si>
    <t>Proportion de personnes entre 25 et 39 ans suivant une formation continue</t>
  </si>
  <si>
    <t xml:space="preserve">Echantillon de personnes de </t>
  </si>
  <si>
    <t>25-39 ans suivant</t>
  </si>
  <si>
    <t>une formation continue</t>
  </si>
  <si>
    <t>STATPOP2013</t>
  </si>
  <si>
    <t xml:space="preserve">
15 - 74 ans</t>
  </si>
  <si>
    <t>25 - 39 ans</t>
  </si>
  <si>
    <t>Proportion de personnes entre 40 et 64 ans suivant une formation continue</t>
  </si>
  <si>
    <t xml:space="preserve">Echantillon de  </t>
  </si>
  <si>
    <t xml:space="preserve">personnes de 40-64 ans suivant </t>
  </si>
  <si>
    <t>15 - 74 ans</t>
  </si>
  <si>
    <t>40 - 64 ans</t>
  </si>
  <si>
    <t>Canton</t>
  </si>
  <si>
    <t>STATPOP 2013 
15 - 74 ans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</si>
</sst>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&quot;± &quot;0.0%"/>
    <numFmt numFmtId="165" formatCode="_ * #,##0_ ;_ * \-#,##0_ ;_ * &quot;-&quot;??_ ;_ @_ "/>
  </numFmts>
  <fonts count="10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</font>
    <font>
      <sz val="1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 applyBorder="1" applyProtection="1"/>
    <xf numFmtId="0" fontId="3" fillId="0" borderId="0" xfId="0" applyFont="1" applyBorder="1" applyProtection="1"/>
    <xf numFmtId="0" fontId="4" fillId="0" borderId="1" xfId="0" applyFont="1" applyBorder="1" applyProtection="1"/>
    <xf numFmtId="0" fontId="3" fillId="0" borderId="2" xfId="0" applyFont="1" applyBorder="1" applyAlignment="1" applyProtection="1">
      <alignment horizontal="center"/>
    </xf>
    <xf numFmtId="9" fontId="3" fillId="0" borderId="2" xfId="2" applyFont="1" applyBorder="1" applyAlignment="1" applyProtection="1">
      <alignment horizontal="center"/>
    </xf>
    <xf numFmtId="0" fontId="4" fillId="0" borderId="3" xfId="0" applyFont="1" applyBorder="1" applyProtection="1"/>
    <xf numFmtId="165" fontId="4" fillId="0" borderId="3" xfId="1" applyNumberFormat="1" applyFont="1" applyBorder="1" applyProtection="1"/>
    <xf numFmtId="10" fontId="4" fillId="0" borderId="3" xfId="2" applyNumberFormat="1" applyFont="1" applyBorder="1" applyProtection="1"/>
    <xf numFmtId="164" fontId="4" fillId="0" borderId="3" xfId="2" applyNumberFormat="1" applyFont="1" applyBorder="1" applyProtection="1"/>
    <xf numFmtId="0" fontId="4" fillId="0" borderId="4" xfId="0" applyFont="1" applyBorder="1" applyProtection="1"/>
    <xf numFmtId="165" fontId="4" fillId="0" borderId="4" xfId="1" applyNumberFormat="1" applyFont="1" applyBorder="1" applyProtection="1"/>
    <xf numFmtId="10" fontId="4" fillId="0" borderId="4" xfId="2" applyNumberFormat="1" applyFont="1" applyBorder="1" applyProtection="1"/>
    <xf numFmtId="0" fontId="3" fillId="0" borderId="4" xfId="0" applyFont="1" applyBorder="1" applyProtection="1"/>
    <xf numFmtId="165" fontId="3" fillId="0" borderId="4" xfId="1" applyNumberFormat="1" applyFont="1" applyBorder="1" applyProtection="1"/>
    <xf numFmtId="10" fontId="3" fillId="0" borderId="4" xfId="2" applyNumberFormat="1" applyFont="1" applyBorder="1" applyProtection="1"/>
    <xf numFmtId="165" fontId="3" fillId="0" borderId="3" xfId="1" applyNumberFormat="1" applyFont="1" applyFill="1" applyBorder="1" applyProtection="1"/>
    <xf numFmtId="165" fontId="3" fillId="0" borderId="3" xfId="1" applyNumberFormat="1" applyFont="1" applyBorder="1" applyProtection="1"/>
    <xf numFmtId="165" fontId="3" fillId="0" borderId="4" xfId="1" applyNumberFormat="1" applyFont="1" applyFill="1" applyBorder="1" applyProtection="1"/>
    <xf numFmtId="165" fontId="4" fillId="2" borderId="3" xfId="1" applyNumberFormat="1" applyFont="1" applyFill="1" applyBorder="1" applyProtection="1">
      <protection locked="0"/>
    </xf>
    <xf numFmtId="164" fontId="3" fillId="0" borderId="3" xfId="2" applyNumberFormat="1" applyFont="1" applyBorder="1" applyProtection="1"/>
    <xf numFmtId="9" fontId="3" fillId="2" borderId="2" xfId="2" applyFont="1" applyFill="1" applyBorder="1" applyProtection="1">
      <protection locked="0"/>
    </xf>
    <xf numFmtId="0" fontId="3" fillId="0" borderId="2" xfId="0" applyFont="1" applyBorder="1" applyAlignment="1" applyProtection="1">
      <alignment wrapText="1"/>
    </xf>
    <xf numFmtId="0" fontId="4" fillId="3" borderId="0" xfId="0" applyFont="1" applyFill="1" applyBorder="1" applyProtection="1"/>
    <xf numFmtId="0" fontId="4" fillId="0" borderId="0" xfId="0" applyFont="1" applyBorder="1" applyAlignment="1" applyProtection="1">
      <alignment vertical="top" wrapText="1"/>
    </xf>
    <xf numFmtId="9" fontId="3" fillId="0" borderId="0" xfId="2" applyFont="1" applyBorder="1" applyProtection="1"/>
    <xf numFmtId="0" fontId="3" fillId="0" borderId="5" xfId="0" applyFont="1" applyBorder="1" applyProtection="1"/>
    <xf numFmtId="165" fontId="4" fillId="0" borderId="3" xfId="1" applyNumberFormat="1" applyFont="1" applyFill="1" applyBorder="1" applyProtection="1"/>
    <xf numFmtId="0" fontId="3" fillId="0" borderId="2" xfId="0" applyFont="1" applyFill="1" applyBorder="1" applyAlignment="1" applyProtection="1">
      <alignment wrapText="1"/>
    </xf>
    <xf numFmtId="0" fontId="5" fillId="0" borderId="4" xfId="0" applyFont="1" applyFill="1" applyBorder="1" applyAlignment="1">
      <alignment horizontal="center"/>
    </xf>
    <xf numFmtId="9" fontId="3" fillId="4" borderId="2" xfId="2" applyFont="1" applyFill="1" applyBorder="1" applyProtection="1"/>
    <xf numFmtId="9" fontId="6" fillId="0" borderId="6" xfId="0" applyNumberFormat="1" applyFont="1" applyBorder="1"/>
    <xf numFmtId="9" fontId="4" fillId="0" borderId="3" xfId="2" applyFont="1" applyBorder="1" applyProtection="1"/>
    <xf numFmtId="9" fontId="4" fillId="0" borderId="6" xfId="0" applyNumberFormat="1" applyFont="1" applyBorder="1"/>
    <xf numFmtId="9" fontId="4" fillId="0" borderId="0" xfId="0" applyNumberFormat="1" applyFont="1"/>
    <xf numFmtId="9" fontId="4" fillId="0" borderId="4" xfId="0" applyNumberFormat="1" applyFont="1" applyBorder="1"/>
    <xf numFmtId="9" fontId="4" fillId="0" borderId="3" xfId="0" applyNumberFormat="1" applyFont="1" applyBorder="1"/>
    <xf numFmtId="9" fontId="0" fillId="0" borderId="0" xfId="0" applyNumberFormat="1"/>
    <xf numFmtId="0" fontId="5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9" fontId="4" fillId="0" borderId="0" xfId="0" applyNumberFormat="1" applyFont="1" applyBorder="1" applyProtection="1"/>
    <xf numFmtId="164" fontId="4" fillId="5" borderId="3" xfId="2" applyNumberFormat="1" applyFont="1" applyFill="1" applyBorder="1" applyProtection="1"/>
    <xf numFmtId="0" fontId="4" fillId="0" borderId="3" xfId="1" applyNumberFormat="1" applyFont="1" applyBorder="1" applyProtection="1"/>
    <xf numFmtId="165" fontId="4" fillId="5" borderId="3" xfId="1" applyNumberFormat="1" applyFont="1" applyFill="1" applyBorder="1" applyProtection="1"/>
    <xf numFmtId="164" fontId="3" fillId="5" borderId="3" xfId="2" applyNumberFormat="1" applyFont="1" applyFill="1" applyBorder="1" applyProtection="1"/>
    <xf numFmtId="3" fontId="4" fillId="0" borderId="4" xfId="0" applyNumberFormat="1" applyFont="1" applyBorder="1"/>
    <xf numFmtId="3" fontId="7" fillId="0" borderId="4" xfId="0" applyNumberFormat="1" applyFont="1" applyBorder="1"/>
    <xf numFmtId="3" fontId="4" fillId="0" borderId="4" xfId="0" applyNumberFormat="1" applyFont="1" applyBorder="1" applyAlignment="1" applyProtection="1">
      <alignment horizontal="right"/>
      <protection locked="0"/>
    </xf>
    <xf numFmtId="3" fontId="4" fillId="0" borderId="3" xfId="0" applyNumberFormat="1" applyFont="1" applyBorder="1"/>
    <xf numFmtId="9" fontId="0" fillId="0" borderId="0" xfId="0" applyNumberFormat="1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3" fontId="7" fillId="0" borderId="0" xfId="0" applyNumberFormat="1" applyFont="1" applyBorder="1"/>
    <xf numFmtId="165" fontId="3" fillId="0" borderId="0" xfId="1" applyNumberFormat="1" applyFont="1" applyBorder="1" applyProtection="1"/>
    <xf numFmtId="10" fontId="3" fillId="0" borderId="0" xfId="2" applyNumberFormat="1" applyFont="1" applyBorder="1" applyProtection="1"/>
    <xf numFmtId="165" fontId="3" fillId="0" borderId="0" xfId="1" applyNumberFormat="1" applyFont="1" applyFill="1" applyBorder="1" applyProtection="1"/>
    <xf numFmtId="0" fontId="9" fillId="0" borderId="4" xfId="0" applyFont="1" applyFill="1" applyBorder="1" applyAlignment="1">
      <alignment horizontal="left"/>
    </xf>
    <xf numFmtId="0" fontId="8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5"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pageSetUpPr fitToPage="1"/>
  </sheetPr>
  <dimension ref="A1:O36"/>
  <sheetViews>
    <sheetView tabSelected="1" view="pageLayout" zoomScaleNormal="100" workbookViewId="0">
      <selection activeCell="B2" sqref="B2"/>
    </sheetView>
  </sheetViews>
  <sheetFormatPr baseColWidth="10" defaultColWidth="20.28515625" defaultRowHeight="15"/>
  <cols>
    <col min="1" max="1" width="25.5703125" style="1" bestFit="1" customWidth="1"/>
    <col min="2" max="2" width="17" style="1" customWidth="1"/>
    <col min="3" max="3" width="10.7109375" style="1" customWidth="1"/>
    <col min="4" max="4" width="12" style="1" customWidth="1"/>
    <col min="5" max="5" width="15.42578125" style="1" bestFit="1" customWidth="1"/>
    <col min="6" max="6" width="12" style="1" bestFit="1" customWidth="1"/>
    <col min="7" max="8" width="9.42578125" style="1" hidden="1" customWidth="1"/>
    <col min="9" max="13" width="12.7109375" style="1" customWidth="1"/>
    <col min="14" max="16384" width="20.28515625" style="1"/>
  </cols>
  <sheetData>
    <row r="1" spans="1:15" ht="15.75">
      <c r="C1" s="2" t="s">
        <v>41</v>
      </c>
      <c r="D1" s="3"/>
      <c r="E1" s="2"/>
      <c r="F1" s="2"/>
      <c r="G1" s="2" t="s">
        <v>26</v>
      </c>
      <c r="I1" s="57" t="s">
        <v>43</v>
      </c>
      <c r="J1" s="57"/>
      <c r="K1" s="57"/>
      <c r="L1" s="57"/>
      <c r="M1" s="58"/>
    </row>
    <row r="2" spans="1:15" ht="48" thickBot="1">
      <c r="A2" s="22" t="s">
        <v>34</v>
      </c>
      <c r="B2" s="28" t="s">
        <v>70</v>
      </c>
      <c r="C2" s="4" t="s">
        <v>27</v>
      </c>
      <c r="D2" s="4" t="s">
        <v>25</v>
      </c>
      <c r="E2" s="4" t="s">
        <v>42</v>
      </c>
      <c r="F2" s="4" t="s">
        <v>28</v>
      </c>
      <c r="G2" s="5" t="s">
        <v>27</v>
      </c>
      <c r="H2" s="5" t="s">
        <v>25</v>
      </c>
      <c r="I2" s="21">
        <v>0.01</v>
      </c>
      <c r="J2" s="21">
        <v>0.05</v>
      </c>
      <c r="K2" s="21">
        <v>0.1</v>
      </c>
      <c r="L2" s="21">
        <v>0.2</v>
      </c>
      <c r="M2" s="21">
        <v>0.5</v>
      </c>
      <c r="O2" s="40"/>
    </row>
    <row r="3" spans="1:15">
      <c r="A3" s="6" t="s">
        <v>0</v>
      </c>
      <c r="B3" s="48">
        <v>252869</v>
      </c>
      <c r="C3" s="7">
        <f t="shared" ref="C3:C31" si="0">B3*(10000-$C$33)/($B$34-$B$33)</f>
        <v>383.59112137380862</v>
      </c>
      <c r="D3" s="8">
        <f>C3/B3</f>
        <v>1.5169558995915221E-3</v>
      </c>
      <c r="E3" s="19">
        <v>0</v>
      </c>
      <c r="F3" s="7">
        <f>E3+C3</f>
        <v>383.59112137380862</v>
      </c>
      <c r="G3" s="7">
        <f>B3*H3</f>
        <v>1598.9013082215827</v>
      </c>
      <c r="H3" s="8">
        <v>6.3230420028614924E-3</v>
      </c>
      <c r="I3" s="9">
        <f t="shared" ref="I3:M34" si="1">1.96*SQRT(I$2*(1-I$2)/$F3)</f>
        <v>9.9572496379963515E-3</v>
      </c>
      <c r="J3" s="9">
        <f t="shared" si="1"/>
        <v>2.1810649717269821E-2</v>
      </c>
      <c r="K3" s="9">
        <f t="shared" si="1"/>
        <v>3.0022237266487301E-2</v>
      </c>
      <c r="L3" s="9">
        <f t="shared" si="1"/>
        <v>4.0029649688649735E-2</v>
      </c>
      <c r="M3" s="9">
        <f t="shared" si="1"/>
        <v>5.0037062110812172E-2</v>
      </c>
    </row>
    <row r="4" spans="1:15">
      <c r="A4" s="10" t="s">
        <v>1</v>
      </c>
      <c r="B4" s="45">
        <v>359085</v>
      </c>
      <c r="C4" s="11">
        <f t="shared" si="0"/>
        <v>544.71610920482169</v>
      </c>
      <c r="D4" s="12">
        <f t="shared" ref="D4:D34" si="2">C4/B4</f>
        <v>1.5169558995915221E-3</v>
      </c>
      <c r="E4" s="19">
        <v>0</v>
      </c>
      <c r="F4" s="7">
        <f t="shared" ref="F4:F34" si="3">E4+C4</f>
        <v>544.71610920482169</v>
      </c>
      <c r="G4" s="7">
        <f t="shared" ref="G4:G33" si="4">B4*H4</f>
        <v>2270.5095375975188</v>
      </c>
      <c r="H4" s="12">
        <v>6.3230420028614924E-3</v>
      </c>
      <c r="I4" s="9">
        <f t="shared" si="1"/>
        <v>8.3558100569639127E-3</v>
      </c>
      <c r="J4" s="9">
        <f t="shared" si="1"/>
        <v>1.83028098001119E-2</v>
      </c>
      <c r="K4" s="9">
        <f t="shared" si="1"/>
        <v>2.5193715253115891E-2</v>
      </c>
      <c r="L4" s="9">
        <f t="shared" si="1"/>
        <v>3.3591620337487853E-2</v>
      </c>
      <c r="M4" s="9">
        <f t="shared" si="1"/>
        <v>4.1989525421859818E-2</v>
      </c>
    </row>
    <row r="5" spans="1:15">
      <c r="A5" s="10" t="s">
        <v>2</v>
      </c>
      <c r="B5" s="45">
        <v>571464</v>
      </c>
      <c r="C5" s="11">
        <f t="shared" si="0"/>
        <v>866.88568620416959</v>
      </c>
      <c r="D5" s="12">
        <f t="shared" si="2"/>
        <v>1.5169558995915221E-3</v>
      </c>
      <c r="E5" s="19">
        <v>0</v>
      </c>
      <c r="F5" s="7">
        <f t="shared" si="3"/>
        <v>866.88568620416959</v>
      </c>
      <c r="G5" s="7">
        <f t="shared" si="4"/>
        <v>3613.3908751232398</v>
      </c>
      <c r="H5" s="12">
        <v>6.3230420028614924E-3</v>
      </c>
      <c r="I5" s="9">
        <f t="shared" si="1"/>
        <v>6.6235794892917799E-3</v>
      </c>
      <c r="J5" s="9">
        <f t="shared" si="1"/>
        <v>1.4508481495147673E-2</v>
      </c>
      <c r="K5" s="9">
        <f t="shared" si="1"/>
        <v>1.9970843577340611E-2</v>
      </c>
      <c r="L5" s="9">
        <f t="shared" si="1"/>
        <v>2.6627791436454152E-2</v>
      </c>
      <c r="M5" s="9">
        <f t="shared" si="1"/>
        <v>3.3284739295567682E-2</v>
      </c>
    </row>
    <row r="6" spans="1:15" s="2" customFormat="1" ht="15.75">
      <c r="A6" s="13" t="s">
        <v>35</v>
      </c>
      <c r="B6" s="46">
        <v>1183418</v>
      </c>
      <c r="C6" s="14">
        <f t="shared" si="0"/>
        <v>1795.1929167828</v>
      </c>
      <c r="D6" s="15">
        <f t="shared" si="2"/>
        <v>1.5169558995915221E-3</v>
      </c>
      <c r="E6" s="16">
        <f>SUM(E3:E5)</f>
        <v>0</v>
      </c>
      <c r="F6" s="17">
        <f t="shared" si="3"/>
        <v>1795.1929167828</v>
      </c>
      <c r="G6" s="17">
        <f t="shared" si="4"/>
        <v>7482.8017209423415</v>
      </c>
      <c r="H6" s="15">
        <v>6.3230420028614924E-3</v>
      </c>
      <c r="I6" s="20">
        <f t="shared" si="1"/>
        <v>4.6027576199025701E-3</v>
      </c>
      <c r="J6" s="20">
        <f t="shared" si="1"/>
        <v>1.0082014394628587E-2</v>
      </c>
      <c r="K6" s="20">
        <f t="shared" si="1"/>
        <v>1.387783638742371E-2</v>
      </c>
      <c r="L6" s="20">
        <f t="shared" si="1"/>
        <v>1.8503781849898281E-2</v>
      </c>
      <c r="M6" s="20">
        <f t="shared" si="1"/>
        <v>2.3129727312372849E-2</v>
      </c>
    </row>
    <row r="7" spans="1:15">
      <c r="A7" s="10" t="s">
        <v>3</v>
      </c>
      <c r="B7" s="45">
        <v>53816</v>
      </c>
      <c r="C7" s="11">
        <f t="shared" si="0"/>
        <v>81.636498692417348</v>
      </c>
      <c r="D7" s="12">
        <f t="shared" si="2"/>
        <v>1.5169558995915221E-3</v>
      </c>
      <c r="E7" s="19">
        <v>0</v>
      </c>
      <c r="F7" s="7">
        <f t="shared" si="3"/>
        <v>81.636498692417348</v>
      </c>
      <c r="G7" s="7">
        <f t="shared" si="4"/>
        <v>340.28082842599406</v>
      </c>
      <c r="H7" s="12">
        <v>6.3230420028614924E-3</v>
      </c>
      <c r="I7" s="9">
        <f t="shared" si="1"/>
        <v>2.1583977701719392E-2</v>
      </c>
      <c r="J7" s="9">
        <f t="shared" si="1"/>
        <v>4.7278173619466769E-2</v>
      </c>
      <c r="K7" s="9">
        <f t="shared" si="1"/>
        <v>6.5078141381818833E-2</v>
      </c>
      <c r="L7" s="9">
        <f t="shared" si="1"/>
        <v>8.677085517575843E-2</v>
      </c>
      <c r="M7" s="9">
        <f t="shared" si="1"/>
        <v>0.10846356896969803</v>
      </c>
    </row>
    <row r="8" spans="1:15">
      <c r="A8" s="10" t="s">
        <v>4</v>
      </c>
      <c r="B8" s="45">
        <v>132882</v>
      </c>
      <c r="C8" s="11">
        <f t="shared" si="0"/>
        <v>201.57613384952063</v>
      </c>
      <c r="D8" s="12">
        <f t="shared" si="2"/>
        <v>1.5169558995915221E-3</v>
      </c>
      <c r="E8" s="19">
        <v>0</v>
      </c>
      <c r="F8" s="7">
        <f t="shared" si="3"/>
        <v>201.57613384952063</v>
      </c>
      <c r="G8" s="7">
        <f t="shared" si="4"/>
        <v>840.21846742424088</v>
      </c>
      <c r="H8" s="12">
        <v>6.3230420028614924E-3</v>
      </c>
      <c r="I8" s="9">
        <f t="shared" si="1"/>
        <v>1.3735804880893251E-2</v>
      </c>
      <c r="J8" s="9">
        <f t="shared" si="1"/>
        <v>3.0087307211694277E-2</v>
      </c>
      <c r="K8" s="9">
        <f t="shared" si="1"/>
        <v>4.1415009984959332E-2</v>
      </c>
      <c r="L8" s="9">
        <f t="shared" si="1"/>
        <v>5.5220013313279109E-2</v>
      </c>
      <c r="M8" s="9">
        <f t="shared" si="1"/>
        <v>6.902501664159888E-2</v>
      </c>
    </row>
    <row r="9" spans="1:15">
      <c r="A9" s="10" t="s">
        <v>5</v>
      </c>
      <c r="B9" s="45">
        <v>228023</v>
      </c>
      <c r="C9" s="11">
        <f t="shared" si="0"/>
        <v>345.90083509255766</v>
      </c>
      <c r="D9" s="12">
        <f t="shared" si="2"/>
        <v>1.5169558995915221E-3</v>
      </c>
      <c r="E9" s="19">
        <v>0</v>
      </c>
      <c r="F9" s="7">
        <f t="shared" si="3"/>
        <v>345.90083509255766</v>
      </c>
      <c r="G9" s="7">
        <f t="shared" si="4"/>
        <v>1441.7990066184861</v>
      </c>
      <c r="H9" s="12">
        <v>6.3230420028614924E-3</v>
      </c>
      <c r="I9" s="9">
        <f t="shared" si="1"/>
        <v>1.0485710507066938E-2</v>
      </c>
      <c r="J9" s="9">
        <f t="shared" si="1"/>
        <v>2.2968205801893793E-2</v>
      </c>
      <c r="K9" s="9">
        <f t="shared" si="1"/>
        <v>3.1615606738389361E-2</v>
      </c>
      <c r="L9" s="9">
        <f t="shared" si="1"/>
        <v>4.2154142317852486E-2</v>
      </c>
      <c r="M9" s="9">
        <f t="shared" si="1"/>
        <v>5.2692677897315597E-2</v>
      </c>
    </row>
    <row r="10" spans="1:15">
      <c r="A10" s="10" t="s">
        <v>6</v>
      </c>
      <c r="B10" s="45">
        <v>201914</v>
      </c>
      <c r="C10" s="11">
        <f t="shared" si="0"/>
        <v>306.29463351012259</v>
      </c>
      <c r="D10" s="12">
        <f t="shared" si="2"/>
        <v>1.5169558995915221E-3</v>
      </c>
      <c r="E10" s="19">
        <v>0</v>
      </c>
      <c r="F10" s="7">
        <f t="shared" si="3"/>
        <v>306.29463351012259</v>
      </c>
      <c r="G10" s="7">
        <f t="shared" si="4"/>
        <v>1276.7107029657755</v>
      </c>
      <c r="H10" s="12">
        <v>6.3230420028614924E-3</v>
      </c>
      <c r="I10" s="9">
        <f t="shared" si="1"/>
        <v>1.1143047319765021E-2</v>
      </c>
      <c r="J10" s="9">
        <f t="shared" si="1"/>
        <v>2.4408055508314278E-2</v>
      </c>
      <c r="K10" s="9">
        <f t="shared" si="1"/>
        <v>3.3597551800759969E-2</v>
      </c>
      <c r="L10" s="9">
        <f t="shared" si="1"/>
        <v>4.4796735734346622E-2</v>
      </c>
      <c r="M10" s="9">
        <f t="shared" si="1"/>
        <v>5.5995919667933276E-2</v>
      </c>
    </row>
    <row r="11" spans="1:15">
      <c r="A11" s="10" t="s">
        <v>7</v>
      </c>
      <c r="B11" s="45">
        <v>768112</v>
      </c>
      <c r="C11" s="11">
        <f t="shared" si="0"/>
        <v>1165.1920299470432</v>
      </c>
      <c r="D11" s="12">
        <f t="shared" si="2"/>
        <v>1.5169558995915221E-3</v>
      </c>
      <c r="E11" s="19">
        <v>0</v>
      </c>
      <c r="F11" s="7">
        <f t="shared" si="3"/>
        <v>1165.1920299470432</v>
      </c>
      <c r="G11" s="7">
        <f t="shared" si="4"/>
        <v>4856.8044389019469</v>
      </c>
      <c r="H11" s="12">
        <v>6.3230420028614924E-3</v>
      </c>
      <c r="I11" s="9">
        <f t="shared" si="1"/>
        <v>5.7131406504608417E-3</v>
      </c>
      <c r="J11" s="9">
        <f t="shared" si="1"/>
        <v>1.2514229736412493E-2</v>
      </c>
      <c r="K11" s="9">
        <f t="shared" si="1"/>
        <v>1.7225767192823278E-2</v>
      </c>
      <c r="L11" s="9">
        <f t="shared" si="1"/>
        <v>2.2967689590431033E-2</v>
      </c>
      <c r="M11" s="9">
        <f t="shared" si="1"/>
        <v>2.8709611988038793E-2</v>
      </c>
    </row>
    <row r="12" spans="1:15" s="2" customFormat="1" ht="15.75">
      <c r="A12" s="13" t="s">
        <v>8</v>
      </c>
      <c r="B12" s="46">
        <v>1384747</v>
      </c>
      <c r="C12" s="14">
        <f t="shared" si="0"/>
        <v>2100.6001310916613</v>
      </c>
      <c r="D12" s="15">
        <f t="shared" si="2"/>
        <v>1.5169558995915219E-3</v>
      </c>
      <c r="E12" s="16">
        <f>SUM(E7:E11)</f>
        <v>0</v>
      </c>
      <c r="F12" s="17">
        <f t="shared" si="3"/>
        <v>2100.6001310916613</v>
      </c>
      <c r="G12" s="17">
        <f t="shared" si="4"/>
        <v>8755.8134443364434</v>
      </c>
      <c r="H12" s="15">
        <v>6.3230420028614924E-3</v>
      </c>
      <c r="I12" s="20">
        <f t="shared" si="1"/>
        <v>4.2550236131059299E-3</v>
      </c>
      <c r="J12" s="20">
        <f t="shared" si="1"/>
        <v>9.3203276947106794E-3</v>
      </c>
      <c r="K12" s="20">
        <f t="shared" si="1"/>
        <v>1.2829378907977031E-2</v>
      </c>
      <c r="L12" s="20">
        <f t="shared" si="1"/>
        <v>1.7105838543969375E-2</v>
      </c>
      <c r="M12" s="20">
        <f t="shared" si="1"/>
        <v>2.1382298179961717E-2</v>
      </c>
    </row>
    <row r="13" spans="1:15">
      <c r="A13" s="10" t="s">
        <v>9</v>
      </c>
      <c r="B13" s="45">
        <v>144846</v>
      </c>
      <c r="C13" s="11">
        <f t="shared" si="0"/>
        <v>219.72499423223363</v>
      </c>
      <c r="D13" s="12">
        <f t="shared" si="2"/>
        <v>1.5169558995915223E-3</v>
      </c>
      <c r="E13" s="19">
        <v>0</v>
      </c>
      <c r="F13" s="7">
        <f t="shared" si="3"/>
        <v>219.72499423223363</v>
      </c>
      <c r="G13" s="7">
        <f t="shared" si="4"/>
        <v>915.86734194647568</v>
      </c>
      <c r="H13" s="12">
        <v>6.3230420028614924E-3</v>
      </c>
      <c r="I13" s="9">
        <f t="shared" si="1"/>
        <v>1.3156305142178828E-2</v>
      </c>
      <c r="J13" s="9">
        <f t="shared" si="1"/>
        <v>2.8817954099955578E-2</v>
      </c>
      <c r="K13" s="9">
        <f t="shared" si="1"/>
        <v>3.9667752530936837E-2</v>
      </c>
      <c r="L13" s="9">
        <f t="shared" si="1"/>
        <v>5.2890336707915792E-2</v>
      </c>
      <c r="M13" s="9">
        <f t="shared" si="1"/>
        <v>6.6112920884894719E-2</v>
      </c>
    </row>
    <row r="14" spans="1:15">
      <c r="A14" s="10" t="s">
        <v>10</v>
      </c>
      <c r="B14" s="45">
        <v>212484</v>
      </c>
      <c r="C14" s="11">
        <f t="shared" si="0"/>
        <v>322.32885736880496</v>
      </c>
      <c r="D14" s="12">
        <f t="shared" si="2"/>
        <v>1.5169558995915221E-3</v>
      </c>
      <c r="E14" s="19">
        <v>0</v>
      </c>
      <c r="F14" s="7">
        <f t="shared" si="3"/>
        <v>322.32885736880496</v>
      </c>
      <c r="G14" s="7">
        <f t="shared" si="4"/>
        <v>1343.5452569360214</v>
      </c>
      <c r="H14" s="12">
        <v>6.3230420028614924E-3</v>
      </c>
      <c r="I14" s="9">
        <f t="shared" si="1"/>
        <v>1.0862357055175602E-2</v>
      </c>
      <c r="J14" s="9">
        <f t="shared" si="1"/>
        <v>2.3793223374685101E-2</v>
      </c>
      <c r="K14" s="9">
        <f t="shared" si="1"/>
        <v>3.2751238809897526E-2</v>
      </c>
      <c r="L14" s="9">
        <f t="shared" si="1"/>
        <v>4.3668318413196704E-2</v>
      </c>
      <c r="M14" s="9">
        <f t="shared" si="1"/>
        <v>5.4585398016495874E-2</v>
      </c>
    </row>
    <row r="15" spans="1:15">
      <c r="A15" s="10" t="s">
        <v>11</v>
      </c>
      <c r="B15" s="45">
        <v>494392</v>
      </c>
      <c r="C15" s="11">
        <f t="shared" si="0"/>
        <v>749.97086111085184</v>
      </c>
      <c r="D15" s="12">
        <f t="shared" si="2"/>
        <v>1.5169558995915221E-3</v>
      </c>
      <c r="E15" s="19">
        <v>0</v>
      </c>
      <c r="F15" s="7">
        <f t="shared" si="3"/>
        <v>749.97086111085184</v>
      </c>
      <c r="G15" s="7">
        <f t="shared" si="4"/>
        <v>3126.0613818786987</v>
      </c>
      <c r="H15" s="12">
        <v>6.3230420028614924E-3</v>
      </c>
      <c r="I15" s="9">
        <f t="shared" si="1"/>
        <v>7.1211719695413898E-3</v>
      </c>
      <c r="J15" s="9">
        <f t="shared" si="1"/>
        <v>1.5598422561529896E-2</v>
      </c>
      <c r="K15" s="9">
        <f t="shared" si="1"/>
        <v>2.1471141355059054E-2</v>
      </c>
      <c r="L15" s="9">
        <f t="shared" si="1"/>
        <v>2.8628188473412076E-2</v>
      </c>
      <c r="M15" s="9">
        <f t="shared" si="1"/>
        <v>3.5785235591765094E-2</v>
      </c>
    </row>
    <row r="16" spans="1:15" s="2" customFormat="1" ht="15.75">
      <c r="A16" s="13" t="s">
        <v>36</v>
      </c>
      <c r="B16" s="46">
        <v>851722</v>
      </c>
      <c r="C16" s="14">
        <f t="shared" si="0"/>
        <v>1292.0247127118903</v>
      </c>
      <c r="D16" s="15">
        <f t="shared" si="2"/>
        <v>1.5169558995915219E-3</v>
      </c>
      <c r="E16" s="16">
        <f>SUM(E13:E15)</f>
        <v>0</v>
      </c>
      <c r="F16" s="17">
        <f t="shared" si="3"/>
        <v>1292.0247127118903</v>
      </c>
      <c r="G16" s="17">
        <f t="shared" si="4"/>
        <v>5385.4739807611959</v>
      </c>
      <c r="H16" s="15">
        <v>6.3230420028614924E-3</v>
      </c>
      <c r="I16" s="20">
        <f t="shared" si="1"/>
        <v>5.4254811431803784E-3</v>
      </c>
      <c r="J16" s="20">
        <f t="shared" si="1"/>
        <v>1.1884131970539958E-2</v>
      </c>
      <c r="K16" s="20">
        <f t="shared" si="1"/>
        <v>1.6358441144616178E-2</v>
      </c>
      <c r="L16" s="20">
        <f t="shared" si="1"/>
        <v>2.181125485948824E-2</v>
      </c>
      <c r="M16" s="20">
        <f t="shared" si="1"/>
        <v>2.7264068574360298E-2</v>
      </c>
    </row>
    <row r="17" spans="1:13">
      <c r="A17" s="10" t="s">
        <v>12</v>
      </c>
      <c r="B17" s="45">
        <v>1103119</v>
      </c>
      <c r="C17" s="11">
        <f t="shared" si="0"/>
        <v>1673.3828750015002</v>
      </c>
      <c r="D17" s="12">
        <f t="shared" si="2"/>
        <v>1.5169558995915221E-3</v>
      </c>
      <c r="E17" s="19">
        <v>0</v>
      </c>
      <c r="F17" s="7">
        <f t="shared" si="3"/>
        <v>1673.3828750015002</v>
      </c>
      <c r="G17" s="7">
        <f t="shared" si="4"/>
        <v>6975.0677711545668</v>
      </c>
      <c r="H17" s="12">
        <v>6.3230420028614924E-3</v>
      </c>
      <c r="I17" s="9">
        <f t="shared" si="1"/>
        <v>4.7673387074018761E-3</v>
      </c>
      <c r="J17" s="9">
        <f t="shared" si="1"/>
        <v>1.0442517603851833E-2</v>
      </c>
      <c r="K17" s="9">
        <f t="shared" si="1"/>
        <v>1.4374067037263571E-2</v>
      </c>
      <c r="L17" s="9">
        <f t="shared" si="1"/>
        <v>1.9165422716351431E-2</v>
      </c>
      <c r="M17" s="9">
        <f t="shared" si="1"/>
        <v>2.3956778395439287E-2</v>
      </c>
    </row>
    <row r="18" spans="1:13" s="2" customFormat="1" ht="15.75">
      <c r="A18" s="13" t="s">
        <v>37</v>
      </c>
      <c r="B18" s="46">
        <v>1103119</v>
      </c>
      <c r="C18" s="14">
        <f t="shared" si="0"/>
        <v>1673.3828750015002</v>
      </c>
      <c r="D18" s="15">
        <f t="shared" si="2"/>
        <v>1.5169558995915221E-3</v>
      </c>
      <c r="E18" s="16">
        <f>SUM(E17)</f>
        <v>0</v>
      </c>
      <c r="F18" s="17">
        <f t="shared" si="3"/>
        <v>1673.3828750015002</v>
      </c>
      <c r="G18" s="17">
        <f t="shared" si="4"/>
        <v>6975.0677711545668</v>
      </c>
      <c r="H18" s="15">
        <v>6.3230420028614924E-3</v>
      </c>
      <c r="I18" s="20">
        <f t="shared" si="1"/>
        <v>4.7673387074018761E-3</v>
      </c>
      <c r="J18" s="20">
        <f t="shared" si="1"/>
        <v>1.0442517603851833E-2</v>
      </c>
      <c r="K18" s="20">
        <f t="shared" si="1"/>
        <v>1.4374067037263571E-2</v>
      </c>
      <c r="L18" s="20">
        <f t="shared" si="1"/>
        <v>1.9165422716351431E-2</v>
      </c>
      <c r="M18" s="20">
        <f t="shared" si="1"/>
        <v>2.3956778395439287E-2</v>
      </c>
    </row>
    <row r="19" spans="1:13">
      <c r="A19" s="10" t="s">
        <v>13</v>
      </c>
      <c r="B19" s="45">
        <v>30584</v>
      </c>
      <c r="C19" s="11">
        <f t="shared" si="0"/>
        <v>46.394579233107109</v>
      </c>
      <c r="D19" s="12">
        <f t="shared" si="2"/>
        <v>1.5169558995915221E-3</v>
      </c>
      <c r="E19" s="19">
        <v>0</v>
      </c>
      <c r="F19" s="7">
        <f t="shared" si="3"/>
        <v>46.394579233107109</v>
      </c>
      <c r="G19" s="7">
        <f t="shared" si="4"/>
        <v>193.38391661551589</v>
      </c>
      <c r="H19" s="12">
        <v>6.3230420028614924E-3</v>
      </c>
      <c r="I19" s="9">
        <f t="shared" si="1"/>
        <v>2.863123281791926E-2</v>
      </c>
      <c r="J19" s="9">
        <f t="shared" si="1"/>
        <v>6.2714686551827312E-2</v>
      </c>
      <c r="K19" s="9">
        <f t="shared" si="1"/>
        <v>8.6326415038498291E-2</v>
      </c>
      <c r="L19" s="9">
        <f t="shared" si="1"/>
        <v>0.11510188671799772</v>
      </c>
      <c r="M19" s="9">
        <f t="shared" si="1"/>
        <v>0.14387735839749713</v>
      </c>
    </row>
    <row r="20" spans="1:13">
      <c r="A20" s="10" t="s">
        <v>14</v>
      </c>
      <c r="B20" s="47">
        <v>53147</v>
      </c>
      <c r="C20" s="11">
        <f t="shared" si="0"/>
        <v>80.62165519559062</v>
      </c>
      <c r="D20" s="12">
        <f t="shared" si="2"/>
        <v>1.5169558995915221E-3</v>
      </c>
      <c r="E20" s="19">
        <v>0</v>
      </c>
      <c r="F20" s="7">
        <f t="shared" si="3"/>
        <v>80.62165519559062</v>
      </c>
      <c r="G20" s="7">
        <f t="shared" si="4"/>
        <v>336.05071332607974</v>
      </c>
      <c r="H20" s="12">
        <v>6.3230420028614924E-3</v>
      </c>
      <c r="I20" s="9">
        <f t="shared" si="1"/>
        <v>2.1719399495553442E-2</v>
      </c>
      <c r="J20" s="9">
        <f t="shared" si="1"/>
        <v>4.7574805462272822E-2</v>
      </c>
      <c r="K20" s="9">
        <f t="shared" si="1"/>
        <v>6.548645345325918E-2</v>
      </c>
      <c r="L20" s="9">
        <f t="shared" si="1"/>
        <v>8.7315271271012254E-2</v>
      </c>
      <c r="M20" s="9">
        <f t="shared" si="1"/>
        <v>0.1091440890887653</v>
      </c>
    </row>
    <row r="21" spans="1:13">
      <c r="A21" s="10" t="s">
        <v>15</v>
      </c>
      <c r="B21" s="45">
        <v>60344</v>
      </c>
      <c r="C21" s="11">
        <f t="shared" si="0"/>
        <v>91.539186804950816</v>
      </c>
      <c r="D21" s="12">
        <f t="shared" si="2"/>
        <v>1.5169558995915221E-3</v>
      </c>
      <c r="E21" s="19">
        <v>0</v>
      </c>
      <c r="F21" s="7">
        <f t="shared" si="3"/>
        <v>91.539186804950816</v>
      </c>
      <c r="G21" s="7">
        <f t="shared" si="4"/>
        <v>381.55764662067389</v>
      </c>
      <c r="H21" s="12">
        <v>6.3230420028614924E-3</v>
      </c>
      <c r="I21" s="9">
        <f t="shared" si="1"/>
        <v>2.038309570567012E-2</v>
      </c>
      <c r="J21" s="9">
        <f t="shared" si="1"/>
        <v>4.4647726706931908E-2</v>
      </c>
      <c r="K21" s="9">
        <f t="shared" si="1"/>
        <v>6.1457345928738381E-2</v>
      </c>
      <c r="L21" s="9">
        <f t="shared" si="1"/>
        <v>8.1943127904984508E-2</v>
      </c>
      <c r="M21" s="9">
        <f t="shared" si="1"/>
        <v>0.10242890988123061</v>
      </c>
    </row>
    <row r="22" spans="1:13">
      <c r="A22" s="10" t="s">
        <v>16</v>
      </c>
      <c r="B22" s="45">
        <v>151975</v>
      </c>
      <c r="C22" s="11">
        <f t="shared" si="0"/>
        <v>230.53937284042158</v>
      </c>
      <c r="D22" s="12">
        <f t="shared" si="2"/>
        <v>1.5169558995915221E-3</v>
      </c>
      <c r="E22" s="19">
        <v>0</v>
      </c>
      <c r="F22" s="7">
        <f t="shared" si="3"/>
        <v>230.53937284042158</v>
      </c>
      <c r="G22" s="7">
        <f t="shared" si="4"/>
        <v>960.94430838487528</v>
      </c>
      <c r="H22" s="12">
        <v>6.3230420028614924E-3</v>
      </c>
      <c r="I22" s="9">
        <f t="shared" si="1"/>
        <v>1.2844024194121709E-2</v>
      </c>
      <c r="J22" s="9">
        <f t="shared" si="1"/>
        <v>2.8133924812846E-2</v>
      </c>
      <c r="K22" s="9">
        <f t="shared" si="1"/>
        <v>3.8726190045589637E-2</v>
      </c>
      <c r="L22" s="9">
        <f t="shared" si="1"/>
        <v>5.1634920060786182E-2</v>
      </c>
      <c r="M22" s="9">
        <f t="shared" si="1"/>
        <v>6.4543650075982728E-2</v>
      </c>
    </row>
    <row r="23" spans="1:13">
      <c r="A23" s="10" t="s">
        <v>17</v>
      </c>
      <c r="B23" s="45">
        <v>202021</v>
      </c>
      <c r="C23" s="11">
        <f t="shared" si="0"/>
        <v>306.45694779137887</v>
      </c>
      <c r="D23" s="12">
        <f t="shared" si="2"/>
        <v>1.5169558995915221E-3</v>
      </c>
      <c r="E23" s="19">
        <v>0</v>
      </c>
      <c r="F23" s="7">
        <f t="shared" si="3"/>
        <v>306.45694779137887</v>
      </c>
      <c r="G23" s="7">
        <f t="shared" si="4"/>
        <v>1277.3872684600815</v>
      </c>
      <c r="H23" s="12">
        <v>6.3230420028614924E-3</v>
      </c>
      <c r="I23" s="9">
        <f t="shared" si="1"/>
        <v>1.1140095983070714E-2</v>
      </c>
      <c r="J23" s="9">
        <f t="shared" si="1"/>
        <v>2.4401590814430177E-2</v>
      </c>
      <c r="K23" s="9">
        <f t="shared" si="1"/>
        <v>3.3588653185809947E-2</v>
      </c>
      <c r="L23" s="9">
        <f t="shared" si="1"/>
        <v>4.4784870914413265E-2</v>
      </c>
      <c r="M23" s="9">
        <f t="shared" si="1"/>
        <v>5.5981088643016576E-2</v>
      </c>
    </row>
    <row r="24" spans="1:13">
      <c r="A24" s="10" t="s">
        <v>18</v>
      </c>
      <c r="B24" s="45">
        <v>378922</v>
      </c>
      <c r="C24" s="11">
        <f t="shared" si="0"/>
        <v>574.80796338501875</v>
      </c>
      <c r="D24" s="12">
        <f t="shared" si="2"/>
        <v>1.5169558995915221E-3</v>
      </c>
      <c r="E24" s="19">
        <v>0</v>
      </c>
      <c r="F24" s="7">
        <f t="shared" si="3"/>
        <v>574.80796338501875</v>
      </c>
      <c r="G24" s="7">
        <f t="shared" si="4"/>
        <v>2395.9397218082822</v>
      </c>
      <c r="H24" s="12">
        <v>6.3230420028614924E-3</v>
      </c>
      <c r="I24" s="9">
        <f t="shared" si="1"/>
        <v>8.1341519418730648E-3</v>
      </c>
      <c r="J24" s="9">
        <f t="shared" si="1"/>
        <v>1.7817283406680068E-2</v>
      </c>
      <c r="K24" s="9">
        <f t="shared" si="1"/>
        <v>2.4525390889939745E-2</v>
      </c>
      <c r="L24" s="9">
        <f t="shared" si="1"/>
        <v>3.2700521186586333E-2</v>
      </c>
      <c r="M24" s="9">
        <f t="shared" si="1"/>
        <v>4.0875651483232911E-2</v>
      </c>
    </row>
    <row r="25" spans="1:13" s="2" customFormat="1" ht="15.75">
      <c r="A25" s="13" t="s">
        <v>38</v>
      </c>
      <c r="B25" s="46">
        <v>876993</v>
      </c>
      <c r="C25" s="14">
        <f t="shared" si="0"/>
        <v>1330.3597052504679</v>
      </c>
      <c r="D25" s="15">
        <f t="shared" si="2"/>
        <v>1.5169558995915223E-3</v>
      </c>
      <c r="E25" s="16">
        <f>SUM(E19:E24)</f>
        <v>0</v>
      </c>
      <c r="F25" s="17">
        <f t="shared" si="3"/>
        <v>1330.3597052504679</v>
      </c>
      <c r="G25" s="17">
        <f t="shared" si="4"/>
        <v>5545.2635752155084</v>
      </c>
      <c r="H25" s="15">
        <v>6.3230420028614924E-3</v>
      </c>
      <c r="I25" s="20">
        <f t="shared" si="1"/>
        <v>5.3467407595278096E-3</v>
      </c>
      <c r="J25" s="20">
        <f t="shared" si="1"/>
        <v>1.1711656740040946E-2</v>
      </c>
      <c r="K25" s="20">
        <f t="shared" si="1"/>
        <v>1.6121029955139633E-2</v>
      </c>
      <c r="L25" s="20">
        <f t="shared" si="1"/>
        <v>2.1494706606852841E-2</v>
      </c>
      <c r="M25" s="20">
        <f t="shared" si="1"/>
        <v>2.686838325856605E-2</v>
      </c>
    </row>
    <row r="26" spans="1:13">
      <c r="A26" s="10" t="s">
        <v>19</v>
      </c>
      <c r="B26" s="45">
        <v>27255</v>
      </c>
      <c r="C26" s="11">
        <f t="shared" si="0"/>
        <v>41.344633043366933</v>
      </c>
      <c r="D26" s="12">
        <f t="shared" si="2"/>
        <v>1.5169558995915221E-3</v>
      </c>
      <c r="E26" s="19">
        <v>0</v>
      </c>
      <c r="F26" s="7">
        <f t="shared" si="3"/>
        <v>41.344633043366933</v>
      </c>
      <c r="G26" s="7">
        <f t="shared" si="4"/>
        <v>172.33450978798999</v>
      </c>
      <c r="H26" s="12">
        <v>6.3230420028614924E-3</v>
      </c>
      <c r="I26" s="9">
        <f t="shared" si="1"/>
        <v>3.0329419482526741E-2</v>
      </c>
      <c r="J26" s="9">
        <f t="shared" si="1"/>
        <v>6.6434444099630008E-2</v>
      </c>
      <c r="K26" s="9">
        <f t="shared" si="1"/>
        <v>9.1446640484396574E-2</v>
      </c>
      <c r="L26" s="9">
        <f t="shared" si="1"/>
        <v>0.12192885397919544</v>
      </c>
      <c r="M26" s="9">
        <f t="shared" si="1"/>
        <v>0.15241106747399427</v>
      </c>
    </row>
    <row r="27" spans="1:13">
      <c r="A27" s="10" t="s">
        <v>24</v>
      </c>
      <c r="B27" s="47">
        <v>61222</v>
      </c>
      <c r="C27" s="11">
        <f t="shared" si="0"/>
        <v>92.87107408479217</v>
      </c>
      <c r="D27" s="12">
        <f t="shared" si="2"/>
        <v>1.5169558995915221E-3</v>
      </c>
      <c r="E27" s="19">
        <v>0</v>
      </c>
      <c r="F27" s="7">
        <f t="shared" si="3"/>
        <v>92.87107408479217</v>
      </c>
      <c r="G27" s="7">
        <f t="shared" si="4"/>
        <v>387.10927749918631</v>
      </c>
      <c r="H27" s="12">
        <v>6.3230420028614924E-3</v>
      </c>
      <c r="I27" s="9">
        <f t="shared" si="1"/>
        <v>2.0236408352045328E-2</v>
      </c>
      <c r="J27" s="9">
        <f t="shared" si="1"/>
        <v>4.4326418453731628E-2</v>
      </c>
      <c r="K27" s="9">
        <f t="shared" si="1"/>
        <v>6.1015066916498717E-2</v>
      </c>
      <c r="L27" s="9">
        <f t="shared" si="1"/>
        <v>8.1353422555331623E-2</v>
      </c>
      <c r="M27" s="9">
        <f t="shared" si="1"/>
        <v>0.10169177819416453</v>
      </c>
    </row>
    <row r="28" spans="1:13">
      <c r="A28" s="10" t="s">
        <v>20</v>
      </c>
      <c r="B28" s="45">
        <v>92005</v>
      </c>
      <c r="C28" s="11">
        <f t="shared" si="0"/>
        <v>139.567527541918</v>
      </c>
      <c r="D28" s="12">
        <f t="shared" si="2"/>
        <v>1.5169558995915221E-3</v>
      </c>
      <c r="E28" s="19">
        <v>0</v>
      </c>
      <c r="F28" s="7">
        <f t="shared" si="3"/>
        <v>139.567527541918</v>
      </c>
      <c r="G28" s="7">
        <f t="shared" si="4"/>
        <v>581.75147947327162</v>
      </c>
      <c r="H28" s="12">
        <v>6.3230420028614924E-3</v>
      </c>
      <c r="I28" s="9">
        <f t="shared" si="1"/>
        <v>1.6507506470077933E-2</v>
      </c>
      <c r="J28" s="9">
        <f t="shared" si="1"/>
        <v>3.6158523127766434E-2</v>
      </c>
      <c r="K28" s="9">
        <f t="shared" si="1"/>
        <v>4.9772004714193303E-2</v>
      </c>
      <c r="L28" s="9">
        <f t="shared" si="1"/>
        <v>6.6362672952257742E-2</v>
      </c>
      <c r="M28" s="9">
        <f t="shared" si="1"/>
        <v>8.2953341190322161E-2</v>
      </c>
    </row>
    <row r="29" spans="1:13">
      <c r="A29" s="10" t="s">
        <v>21</v>
      </c>
      <c r="B29" s="45">
        <v>118086</v>
      </c>
      <c r="C29" s="11">
        <f t="shared" si="0"/>
        <v>179.13125435916447</v>
      </c>
      <c r="D29" s="12">
        <f t="shared" si="2"/>
        <v>1.5169558995915221E-3</v>
      </c>
      <c r="E29" s="19">
        <v>0</v>
      </c>
      <c r="F29" s="7">
        <f t="shared" si="3"/>
        <v>179.13125435916447</v>
      </c>
      <c r="G29" s="7">
        <f t="shared" si="4"/>
        <v>746.66273794990218</v>
      </c>
      <c r="H29" s="12">
        <v>6.3230420028614924E-3</v>
      </c>
      <c r="I29" s="9">
        <f t="shared" si="1"/>
        <v>1.4570953932647858E-2</v>
      </c>
      <c r="J29" s="9">
        <f t="shared" si="1"/>
        <v>3.1916642027206149E-2</v>
      </c>
      <c r="K29" s="9">
        <f t="shared" si="1"/>
        <v>4.3933079120133077E-2</v>
      </c>
      <c r="L29" s="9">
        <f t="shared" si="1"/>
        <v>5.857743882684411E-2</v>
      </c>
      <c r="M29" s="9">
        <f t="shared" si="1"/>
        <v>7.3221798533555121E-2</v>
      </c>
    </row>
    <row r="30" spans="1:13">
      <c r="A30" s="10" t="s">
        <v>22</v>
      </c>
      <c r="B30" s="45">
        <v>300289</v>
      </c>
      <c r="C30" s="11">
        <f t="shared" si="0"/>
        <v>455.52517013243857</v>
      </c>
      <c r="D30" s="12">
        <f t="shared" si="2"/>
        <v>1.5169558995915221E-3</v>
      </c>
      <c r="E30" s="19">
        <v>0</v>
      </c>
      <c r="F30" s="7">
        <f t="shared" si="3"/>
        <v>455.52517013243857</v>
      </c>
      <c r="G30" s="7">
        <f t="shared" si="4"/>
        <v>1898.7399599972746</v>
      </c>
      <c r="H30" s="12">
        <v>6.3230420028614924E-3</v>
      </c>
      <c r="I30" s="9">
        <f t="shared" si="1"/>
        <v>9.1372914802129584E-3</v>
      </c>
      <c r="J30" s="9">
        <f t="shared" si="1"/>
        <v>2.001458947850793E-2</v>
      </c>
      <c r="K30" s="9">
        <f t="shared" si="1"/>
        <v>2.7549970399979529E-2</v>
      </c>
      <c r="L30" s="9">
        <f t="shared" si="1"/>
        <v>3.6733293866639372E-2</v>
      </c>
      <c r="M30" s="9">
        <f t="shared" si="1"/>
        <v>4.5916617333299214E-2</v>
      </c>
    </row>
    <row r="31" spans="1:13" s="2" customFormat="1" ht="15.75">
      <c r="A31" s="13" t="s">
        <v>39</v>
      </c>
      <c r="B31" s="46">
        <v>598857</v>
      </c>
      <c r="C31" s="14">
        <f t="shared" si="0"/>
        <v>908.4396591616802</v>
      </c>
      <c r="D31" s="15">
        <f t="shared" si="2"/>
        <v>1.5169558995915221E-3</v>
      </c>
      <c r="E31" s="16">
        <f>SUM(E26:E30)</f>
        <v>0</v>
      </c>
      <c r="F31" s="17">
        <f t="shared" si="3"/>
        <v>908.4396591616802</v>
      </c>
      <c r="G31" s="17">
        <f t="shared" si="4"/>
        <v>3786.5979647076247</v>
      </c>
      <c r="H31" s="15">
        <v>6.3230420028614924E-3</v>
      </c>
      <c r="I31" s="20">
        <f t="shared" si="1"/>
        <v>6.470318001991486E-3</v>
      </c>
      <c r="J31" s="20">
        <f t="shared" si="1"/>
        <v>1.4172773068003417E-2</v>
      </c>
      <c r="K31" s="20">
        <f t="shared" si="1"/>
        <v>1.9508742806261622E-2</v>
      </c>
      <c r="L31" s="20">
        <f t="shared" si="1"/>
        <v>2.6011657075015498E-2</v>
      </c>
      <c r="M31" s="20">
        <f t="shared" si="1"/>
        <v>3.2514571343769366E-2</v>
      </c>
    </row>
    <row r="32" spans="1:13">
      <c r="A32" s="10" t="s">
        <v>23</v>
      </c>
      <c r="B32" s="45">
        <v>264249</v>
      </c>
      <c r="C32" s="11">
        <v>900</v>
      </c>
      <c r="D32" s="12">
        <f t="shared" si="2"/>
        <v>3.4058785463710363E-3</v>
      </c>
      <c r="E32" s="19">
        <v>0</v>
      </c>
      <c r="F32" s="7">
        <f t="shared" si="3"/>
        <v>900</v>
      </c>
      <c r="G32" s="7">
        <f t="shared" si="4"/>
        <v>1670.8575262141464</v>
      </c>
      <c r="H32" s="12">
        <v>6.3230420028614924E-3</v>
      </c>
      <c r="I32" s="9">
        <f t="shared" si="1"/>
        <v>6.5005845890965842E-3</v>
      </c>
      <c r="J32" s="9">
        <f t="shared" si="1"/>
        <v>1.4239069882232867E-2</v>
      </c>
      <c r="K32" s="9">
        <f t="shared" si="1"/>
        <v>1.9599999999999999E-2</v>
      </c>
      <c r="L32" s="9">
        <f t="shared" si="1"/>
        <v>2.6133333333333335E-2</v>
      </c>
      <c r="M32" s="9">
        <f t="shared" si="1"/>
        <v>3.2666666666666663E-2</v>
      </c>
    </row>
    <row r="33" spans="1:13" s="2" customFormat="1" ht="15.75">
      <c r="A33" s="13" t="s">
        <v>33</v>
      </c>
      <c r="B33" s="46">
        <v>264249</v>
      </c>
      <c r="C33" s="14">
        <v>900</v>
      </c>
      <c r="D33" s="15">
        <f t="shared" si="2"/>
        <v>3.4058785463710363E-3</v>
      </c>
      <c r="E33" s="16">
        <f>SUM(E32)</f>
        <v>0</v>
      </c>
      <c r="F33" s="17">
        <f t="shared" si="3"/>
        <v>900</v>
      </c>
      <c r="G33" s="17">
        <f t="shared" si="4"/>
        <v>1670.8575262141464</v>
      </c>
      <c r="H33" s="15">
        <v>6.3230420028614924E-3</v>
      </c>
      <c r="I33" s="20">
        <f t="shared" si="1"/>
        <v>6.5005845890965842E-3</v>
      </c>
      <c r="J33" s="20">
        <f t="shared" si="1"/>
        <v>1.4239069882232867E-2</v>
      </c>
      <c r="K33" s="20">
        <f t="shared" si="1"/>
        <v>1.9599999999999999E-2</v>
      </c>
      <c r="L33" s="20">
        <f t="shared" si="1"/>
        <v>2.6133333333333335E-2</v>
      </c>
      <c r="M33" s="20">
        <f t="shared" si="1"/>
        <v>3.2666666666666663E-2</v>
      </c>
    </row>
    <row r="34" spans="1:13" s="2" customFormat="1" ht="15.75">
      <c r="A34" s="13" t="s">
        <v>40</v>
      </c>
      <c r="B34" s="46">
        <v>6263105</v>
      </c>
      <c r="C34" s="14">
        <v>10000</v>
      </c>
      <c r="D34" s="15">
        <f t="shared" si="2"/>
        <v>1.5966521397932814E-3</v>
      </c>
      <c r="E34" s="18">
        <f>E6+E12+E16+E18+E25+E31+E33</f>
        <v>0</v>
      </c>
      <c r="F34" s="14">
        <f t="shared" si="3"/>
        <v>10000</v>
      </c>
      <c r="G34" s="14">
        <v>40000</v>
      </c>
      <c r="H34" s="15">
        <f>G34/B34</f>
        <v>6.3866085591731256E-3</v>
      </c>
      <c r="I34" s="20">
        <f t="shared" si="1"/>
        <v>1.950175376728975E-3</v>
      </c>
      <c r="J34" s="20">
        <f t="shared" si="1"/>
        <v>4.2717209646698602E-3</v>
      </c>
      <c r="K34" s="20">
        <f t="shared" si="1"/>
        <v>5.8799999999999998E-3</v>
      </c>
      <c r="L34" s="20">
        <f t="shared" si="1"/>
        <v>7.8399999999999997E-3</v>
      </c>
      <c r="M34" s="20">
        <f t="shared" si="1"/>
        <v>9.7999999999999997E-3</v>
      </c>
    </row>
    <row r="35" spans="1:13" s="2" customFormat="1" ht="8.25" customHeight="1">
      <c r="B35" s="51"/>
      <c r="C35" s="52"/>
      <c r="D35" s="53"/>
      <c r="E35" s="54"/>
      <c r="F35" s="52"/>
      <c r="G35" s="52"/>
      <c r="H35" s="53"/>
      <c r="I35" s="52"/>
      <c r="J35" s="53"/>
      <c r="K35" s="52"/>
      <c r="L35" s="53"/>
      <c r="M35" s="52"/>
    </row>
    <row r="36" spans="1:13" ht="26.25" customHeight="1">
      <c r="A36" s="23"/>
      <c r="B36" s="56" t="s">
        <v>44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24"/>
    </row>
  </sheetData>
  <mergeCells count="2">
    <mergeCell ref="B36:L36"/>
    <mergeCell ref="I1:M1"/>
  </mergeCells>
  <phoneticPr fontId="2" type="noConversion"/>
  <conditionalFormatting sqref="I3:M34">
    <cfRule type="expression" dxfId="4" priority="1" stopIfTrue="1">
      <formula>AND($F3&lt;400)</formula>
    </cfRule>
  </conditionalFormatting>
  <pageMargins left="0.78740157480314965" right="0.78740157480314965" top="0.78740157480314965" bottom="0.78740157480314965" header="0.35433070866141736" footer="0.15748031496062992"/>
  <pageSetup paperSize="9" scale="84" orientation="landscape" r:id="rId1"/>
  <headerFooter alignWithMargins="0">
    <oddHeader>&amp;C&amp;"Arial,Fett"&amp;14Microrecensement "Formation de base et formation continue 2016"</oddHeader>
    <oddFooter>&amp;L&amp;F / &amp;A&amp;C&amp;P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O39"/>
  <sheetViews>
    <sheetView view="pageLayout" topLeftCell="A37" zoomScaleNormal="85" workbookViewId="0">
      <selection activeCell="B39" sqref="B39:M39"/>
    </sheetView>
  </sheetViews>
  <sheetFormatPr baseColWidth="10" defaultColWidth="20.28515625" defaultRowHeight="15"/>
  <cols>
    <col min="1" max="1" width="24.28515625" style="1" customWidth="1"/>
    <col min="2" max="3" width="16" style="1" customWidth="1"/>
    <col min="4" max="4" width="10.7109375" style="1" customWidth="1"/>
    <col min="5" max="5" width="15.28515625" style="1" bestFit="1" customWidth="1"/>
    <col min="6" max="6" width="9.42578125" style="1" bestFit="1" customWidth="1"/>
    <col min="7" max="8" width="9.42578125" style="1" hidden="1" customWidth="1"/>
    <col min="9" max="13" width="10.7109375" style="1" customWidth="1"/>
    <col min="14" max="16384" width="20.28515625" style="1"/>
  </cols>
  <sheetData>
    <row r="1" spans="1:15" ht="15.75">
      <c r="A1" s="2" t="s">
        <v>45</v>
      </c>
      <c r="F1" s="25"/>
      <c r="I1" s="25" t="s">
        <v>46</v>
      </c>
    </row>
    <row r="2" spans="1:15" ht="15.75">
      <c r="A2" s="2"/>
    </row>
    <row r="3" spans="1:15" ht="15.75">
      <c r="D3" s="2" t="s">
        <v>54</v>
      </c>
      <c r="I3" s="59" t="s">
        <v>50</v>
      </c>
      <c r="J3" s="57"/>
      <c r="K3" s="57"/>
      <c r="L3" s="57"/>
      <c r="M3" s="60"/>
      <c r="N3" s="39"/>
    </row>
    <row r="4" spans="1:15" ht="15.75">
      <c r="D4" s="2" t="s">
        <v>49</v>
      </c>
      <c r="E4" s="2"/>
      <c r="F4" s="2"/>
      <c r="G4" s="2" t="s">
        <v>26</v>
      </c>
      <c r="I4" s="59" t="s">
        <v>51</v>
      </c>
      <c r="J4" s="57"/>
      <c r="K4" s="57"/>
      <c r="L4" s="57"/>
      <c r="M4" s="60"/>
    </row>
    <row r="5" spans="1:15" ht="48" thickBot="1">
      <c r="A5" s="22" t="s">
        <v>34</v>
      </c>
      <c r="B5" s="28" t="s">
        <v>47</v>
      </c>
      <c r="C5" s="22" t="s">
        <v>48</v>
      </c>
      <c r="D5" s="4" t="s">
        <v>27</v>
      </c>
      <c r="E5" s="4" t="s">
        <v>42</v>
      </c>
      <c r="F5" s="4" t="s">
        <v>28</v>
      </c>
      <c r="G5" s="5" t="s">
        <v>27</v>
      </c>
      <c r="H5" s="5" t="s">
        <v>25</v>
      </c>
      <c r="I5" s="30">
        <v>0.01</v>
      </c>
      <c r="J5" s="21">
        <v>0.05</v>
      </c>
      <c r="K5" s="21">
        <v>0.1</v>
      </c>
      <c r="L5" s="21">
        <v>0.2</v>
      </c>
      <c r="M5" s="21">
        <v>0.5</v>
      </c>
      <c r="O5" s="40"/>
    </row>
    <row r="6" spans="1:15">
      <c r="A6" s="6" t="s">
        <v>0</v>
      </c>
      <c r="B6" s="48">
        <v>252869</v>
      </c>
      <c r="C6" s="33">
        <v>0.50265400000000005</v>
      </c>
      <c r="D6" s="7">
        <f>C6*'Toute la CH'!C3</f>
        <v>192.8136115230304</v>
      </c>
      <c r="E6" s="27">
        <f>C6*'Toute la CH'!E3</f>
        <v>0</v>
      </c>
      <c r="F6" s="7">
        <f t="shared" ref="F6:F37" si="0">E6+D6</f>
        <v>192.8136115230304</v>
      </c>
      <c r="G6" s="7">
        <f t="shared" ref="G6:G36" si="1">B6*H6</f>
        <v>1598.9013082215827</v>
      </c>
      <c r="H6" s="8">
        <v>6.3230420028614924E-3</v>
      </c>
      <c r="I6" s="9">
        <f>1.96*SQRT(I$5*(1-I$5)/$F6)</f>
        <v>1.4044452835891383E-2</v>
      </c>
      <c r="J6" s="9">
        <f t="shared" ref="I6:M15" si="2">1.96*SQRT(J$5*(1-J$5)/$F6)</f>
        <v>3.0763378684958098E-2</v>
      </c>
      <c r="K6" s="9">
        <f t="shared" si="2"/>
        <v>4.2345618584085962E-2</v>
      </c>
      <c r="L6" s="9">
        <f t="shared" si="2"/>
        <v>5.6460824778781289E-2</v>
      </c>
      <c r="M6" s="9">
        <f t="shared" si="2"/>
        <v>7.0576030973476603E-2</v>
      </c>
    </row>
    <row r="7" spans="1:15">
      <c r="A7" s="10" t="s">
        <v>1</v>
      </c>
      <c r="B7" s="45">
        <v>359085</v>
      </c>
      <c r="C7" s="34">
        <v>0.45597799999999999</v>
      </c>
      <c r="D7" s="7">
        <f>C7*'Toute la CH'!C4</f>
        <v>248.37856204299618</v>
      </c>
      <c r="E7" s="27">
        <f>C7*'Toute la CH'!E4</f>
        <v>0</v>
      </c>
      <c r="F7" s="7">
        <f t="shared" si="0"/>
        <v>248.37856204299618</v>
      </c>
      <c r="G7" s="7">
        <f t="shared" si="1"/>
        <v>2270.5095375975188</v>
      </c>
      <c r="H7" s="12">
        <v>6.3230420028614924E-3</v>
      </c>
      <c r="I7" s="9">
        <f t="shared" si="2"/>
        <v>1.2374185278710674E-2</v>
      </c>
      <c r="J7" s="9">
        <f t="shared" si="2"/>
        <v>2.7104775963502286E-2</v>
      </c>
      <c r="K7" s="9">
        <f t="shared" si="2"/>
        <v>3.7309572414384241E-2</v>
      </c>
      <c r="L7" s="9">
        <f t="shared" si="2"/>
        <v>4.9746096552512324E-2</v>
      </c>
      <c r="M7" s="9">
        <f t="shared" si="2"/>
        <v>6.2182620690640393E-2</v>
      </c>
    </row>
    <row r="8" spans="1:15">
      <c r="A8" s="10" t="s">
        <v>2</v>
      </c>
      <c r="B8" s="45">
        <v>571464</v>
      </c>
      <c r="C8" s="35">
        <v>0.45516399999999996</v>
      </c>
      <c r="D8" s="7">
        <f>C8*'Toute la CH'!C5</f>
        <v>394.5751564754346</v>
      </c>
      <c r="E8" s="27">
        <f>C8*'Toute la CH'!E5</f>
        <v>0</v>
      </c>
      <c r="F8" s="7">
        <f t="shared" si="0"/>
        <v>394.5751564754346</v>
      </c>
      <c r="G8" s="7">
        <f t="shared" si="1"/>
        <v>3613.3908751232398</v>
      </c>
      <c r="H8" s="12">
        <v>6.3230420028614924E-3</v>
      </c>
      <c r="I8" s="41">
        <f t="shared" si="2"/>
        <v>9.8176783601459927E-3</v>
      </c>
      <c r="J8" s="41">
        <f t="shared" si="2"/>
        <v>2.1504928723776833E-2</v>
      </c>
      <c r="K8" s="41">
        <f t="shared" si="2"/>
        <v>2.9601414029996317E-2</v>
      </c>
      <c r="L8" s="41">
        <f t="shared" si="2"/>
        <v>3.9468552039995095E-2</v>
      </c>
      <c r="M8" s="41">
        <f t="shared" si="2"/>
        <v>4.9335690049993858E-2</v>
      </c>
    </row>
    <row r="9" spans="1:15" s="2" customFormat="1" ht="15.75">
      <c r="A9" s="13" t="s">
        <v>35</v>
      </c>
      <c r="B9" s="46">
        <v>1183418</v>
      </c>
      <c r="C9" s="35">
        <v>0.46554099999999998</v>
      </c>
      <c r="D9" s="17">
        <f>C9*'Toute la CH'!C6</f>
        <v>835.73590567198141</v>
      </c>
      <c r="E9" s="16">
        <f>C9*'Toute la CH'!E6</f>
        <v>0</v>
      </c>
      <c r="F9" s="17">
        <f t="shared" si="0"/>
        <v>835.73590567198141</v>
      </c>
      <c r="G9" s="17">
        <f t="shared" si="1"/>
        <v>7482.8017209423415</v>
      </c>
      <c r="H9" s="15">
        <v>6.3230420028614924E-3</v>
      </c>
      <c r="I9" s="20">
        <f t="shared" si="2"/>
        <v>6.7458881807749109E-3</v>
      </c>
      <c r="J9" s="20">
        <f t="shared" si="2"/>
        <v>1.4776390016506488E-2</v>
      </c>
      <c r="K9" s="20">
        <f t="shared" si="2"/>
        <v>2.0339618157566873E-2</v>
      </c>
      <c r="L9" s="20">
        <f t="shared" si="2"/>
        <v>2.7119490876755831E-2</v>
      </c>
      <c r="M9" s="20">
        <f t="shared" si="2"/>
        <v>3.3899363595944788E-2</v>
      </c>
    </row>
    <row r="10" spans="1:15">
      <c r="A10" s="10" t="s">
        <v>3</v>
      </c>
      <c r="B10" s="45">
        <v>53816</v>
      </c>
      <c r="C10" s="35">
        <v>0.538219</v>
      </c>
      <c r="D10" s="7">
        <f>C10*'Toute la CH'!C7</f>
        <v>43.93831468973417</v>
      </c>
      <c r="E10" s="27">
        <f>C10*'Toute la CH'!E7</f>
        <v>0</v>
      </c>
      <c r="F10" s="7">
        <f t="shared" si="0"/>
        <v>43.93831468973417</v>
      </c>
      <c r="G10" s="7">
        <f t="shared" si="1"/>
        <v>340.28082842599406</v>
      </c>
      <c r="H10" s="12">
        <v>6.3230420028614924E-3</v>
      </c>
      <c r="I10" s="9">
        <f t="shared" si="2"/>
        <v>2.9420630195625099E-2</v>
      </c>
      <c r="J10" s="9">
        <f t="shared" si="2"/>
        <v>6.4443805567501386E-2</v>
      </c>
      <c r="K10" s="9">
        <f t="shared" si="2"/>
        <v>8.8706537686080777E-2</v>
      </c>
      <c r="L10" s="9">
        <f t="shared" si="2"/>
        <v>0.11827538358144103</v>
      </c>
      <c r="M10" s="9">
        <f t="shared" si="2"/>
        <v>0.14784422947680129</v>
      </c>
    </row>
    <row r="11" spans="1:15">
      <c r="A11" s="10" t="s">
        <v>4</v>
      </c>
      <c r="B11" s="45">
        <v>132882</v>
      </c>
      <c r="C11" s="35">
        <v>0.51817900000000006</v>
      </c>
      <c r="D11" s="7">
        <f>C11*'Toute la CH'!C8</f>
        <v>104.45251946201076</v>
      </c>
      <c r="E11" s="27">
        <f>C11*'Toute la CH'!E8</f>
        <v>0</v>
      </c>
      <c r="F11" s="7">
        <f t="shared" si="0"/>
        <v>104.45251946201076</v>
      </c>
      <c r="G11" s="7">
        <f t="shared" si="1"/>
        <v>840.21846742424088</v>
      </c>
      <c r="H11" s="12">
        <v>6.3230420028614924E-3</v>
      </c>
      <c r="I11" s="9">
        <f t="shared" si="2"/>
        <v>1.9081574562116569E-2</v>
      </c>
      <c r="J11" s="9">
        <f t="shared" si="2"/>
        <v>4.1796836873524132E-2</v>
      </c>
      <c r="K11" s="9">
        <f t="shared" si="2"/>
        <v>5.753311202884618E-2</v>
      </c>
      <c r="L11" s="9">
        <f t="shared" si="2"/>
        <v>7.6710816038461582E-2</v>
      </c>
      <c r="M11" s="9">
        <f t="shared" si="2"/>
        <v>9.5888520048076964E-2</v>
      </c>
    </row>
    <row r="12" spans="1:15">
      <c r="A12" s="10" t="s">
        <v>5</v>
      </c>
      <c r="B12" s="45">
        <v>228023</v>
      </c>
      <c r="C12" s="36">
        <v>0.45524700000000001</v>
      </c>
      <c r="D12" s="7">
        <f>C12*'Toute la CH'!C9</f>
        <v>157.47031747338161</v>
      </c>
      <c r="E12" s="27">
        <f>C12*'Toute la CH'!E9</f>
        <v>0</v>
      </c>
      <c r="F12" s="7">
        <f t="shared" si="0"/>
        <v>157.47031747338161</v>
      </c>
      <c r="G12" s="7">
        <f t="shared" si="1"/>
        <v>1441.7990066184861</v>
      </c>
      <c r="H12" s="12">
        <v>6.3230420028614924E-3</v>
      </c>
      <c r="I12" s="9">
        <f t="shared" si="2"/>
        <v>1.5540833842128654E-2</v>
      </c>
      <c r="J12" s="9">
        <f t="shared" si="2"/>
        <v>3.4041095238942609E-2</v>
      </c>
      <c r="K12" s="9">
        <f t="shared" si="2"/>
        <v>4.6857377075998234E-2</v>
      </c>
      <c r="L12" s="9">
        <f t="shared" si="2"/>
        <v>6.2476502767997641E-2</v>
      </c>
      <c r="M12" s="9">
        <f t="shared" si="2"/>
        <v>7.8095628459997041E-2</v>
      </c>
    </row>
    <row r="13" spans="1:15">
      <c r="A13" s="10" t="s">
        <v>6</v>
      </c>
      <c r="B13" s="45">
        <v>201914</v>
      </c>
      <c r="C13" s="35">
        <v>0.44819200000000003</v>
      </c>
      <c r="D13" s="7">
        <f>C13*'Toute la CH'!C10</f>
        <v>137.27880438216889</v>
      </c>
      <c r="E13" s="27">
        <f>C13*'Toute la CH'!E10</f>
        <v>0</v>
      </c>
      <c r="F13" s="7">
        <f t="shared" si="0"/>
        <v>137.27880438216889</v>
      </c>
      <c r="G13" s="7">
        <f t="shared" si="1"/>
        <v>1276.7107029657755</v>
      </c>
      <c r="H13" s="12">
        <v>6.3230420028614924E-3</v>
      </c>
      <c r="I13" s="9">
        <f t="shared" si="2"/>
        <v>1.6644544883561572E-2</v>
      </c>
      <c r="J13" s="9">
        <f t="shared" si="2"/>
        <v>3.6458696061354094E-2</v>
      </c>
      <c r="K13" s="9">
        <f t="shared" si="2"/>
        <v>5.0185191077275849E-2</v>
      </c>
      <c r="L13" s="9">
        <f t="shared" si="2"/>
        <v>6.6913588103034466E-2</v>
      </c>
      <c r="M13" s="9">
        <f t="shared" si="2"/>
        <v>8.3641985128793075E-2</v>
      </c>
    </row>
    <row r="14" spans="1:15">
      <c r="A14" s="10" t="s">
        <v>7</v>
      </c>
      <c r="B14" s="45">
        <v>768112</v>
      </c>
      <c r="C14" s="35">
        <v>0.39292499999999997</v>
      </c>
      <c r="D14" s="7">
        <f>C14*'Toute la CH'!C11</f>
        <v>457.83307836694195</v>
      </c>
      <c r="E14" s="27">
        <f>C14*'Toute la CH'!E11</f>
        <v>0</v>
      </c>
      <c r="F14" s="7">
        <f t="shared" si="0"/>
        <v>457.83307836694195</v>
      </c>
      <c r="G14" s="7">
        <f t="shared" si="1"/>
        <v>4856.8044389019469</v>
      </c>
      <c r="H14" s="12">
        <v>6.3230420028614924E-3</v>
      </c>
      <c r="I14" s="9">
        <f t="shared" si="2"/>
        <v>9.1142321226594675E-3</v>
      </c>
      <c r="J14" s="9">
        <f t="shared" si="2"/>
        <v>1.9964079589875106E-2</v>
      </c>
      <c r="K14" s="9">
        <f t="shared" si="2"/>
        <v>2.7480443820969008E-2</v>
      </c>
      <c r="L14" s="9">
        <f t="shared" si="2"/>
        <v>3.6640591761292016E-2</v>
      </c>
      <c r="M14" s="9">
        <f t="shared" si="2"/>
        <v>4.5800739701615009E-2</v>
      </c>
    </row>
    <row r="15" spans="1:15" s="2" customFormat="1" ht="15.75">
      <c r="A15" s="13" t="s">
        <v>8</v>
      </c>
      <c r="B15" s="46">
        <v>1384747</v>
      </c>
      <c r="C15" s="35">
        <v>0.42859799999999998</v>
      </c>
      <c r="D15" s="17">
        <f>C15*'Toute la CH'!C12</f>
        <v>900.31301498562379</v>
      </c>
      <c r="E15" s="16">
        <f>C15*'Toute la CH'!E12</f>
        <v>0</v>
      </c>
      <c r="F15" s="17">
        <f t="shared" si="0"/>
        <v>900.31301498562379</v>
      </c>
      <c r="G15" s="17">
        <f t="shared" si="1"/>
        <v>8755.8134443364434</v>
      </c>
      <c r="H15" s="15">
        <v>6.3230420028614924E-3</v>
      </c>
      <c r="I15" s="20">
        <f t="shared" si="2"/>
        <v>6.49945445032907E-3</v>
      </c>
      <c r="J15" s="20">
        <f t="shared" si="2"/>
        <v>1.4236594393349263E-2</v>
      </c>
      <c r="K15" s="20">
        <f t="shared" si="2"/>
        <v>1.9596592503406476E-2</v>
      </c>
      <c r="L15" s="20">
        <f t="shared" si="2"/>
        <v>2.6128790004541973E-2</v>
      </c>
      <c r="M15" s="20">
        <f t="shared" si="2"/>
        <v>3.2660987505677461E-2</v>
      </c>
    </row>
    <row r="16" spans="1:15">
      <c r="A16" s="10" t="s">
        <v>9</v>
      </c>
      <c r="B16" s="45">
        <v>144846</v>
      </c>
      <c r="C16" s="35">
        <v>0.45070399999999999</v>
      </c>
      <c r="D16" s="7">
        <f>C16*'Toute la CH'!C13</f>
        <v>99.030933800444629</v>
      </c>
      <c r="E16" s="27">
        <f>C16*'Toute la CH'!E13</f>
        <v>0</v>
      </c>
      <c r="F16" s="7">
        <f t="shared" si="0"/>
        <v>99.030933800444629</v>
      </c>
      <c r="G16" s="7">
        <f t="shared" si="1"/>
        <v>915.86734194647568</v>
      </c>
      <c r="H16" s="12">
        <v>6.3230420028614924E-3</v>
      </c>
      <c r="I16" s="9">
        <f t="shared" ref="I16:M25" si="3">1.96*SQRT(I$5*(1-I$5)/$F16)</f>
        <v>1.9596938583633594E-2</v>
      </c>
      <c r="J16" s="9">
        <f t="shared" si="3"/>
        <v>4.2925705241682592E-2</v>
      </c>
      <c r="K16" s="9">
        <f t="shared" si="3"/>
        <v>5.9086993019592193E-2</v>
      </c>
      <c r="L16" s="9">
        <f t="shared" si="3"/>
        <v>7.8782657359456262E-2</v>
      </c>
      <c r="M16" s="9">
        <f t="shared" si="3"/>
        <v>9.8478321699320318E-2</v>
      </c>
    </row>
    <row r="17" spans="1:13">
      <c r="A17" s="10" t="s">
        <v>10</v>
      </c>
      <c r="B17" s="45">
        <v>212484</v>
      </c>
      <c r="C17" s="35">
        <v>0.38558399999999998</v>
      </c>
      <c r="D17" s="7">
        <f>C17*'Toute la CH'!C14</f>
        <v>124.28485013969329</v>
      </c>
      <c r="E17" s="27">
        <f>C17*'Toute la CH'!E14</f>
        <v>0</v>
      </c>
      <c r="F17" s="7">
        <f t="shared" si="0"/>
        <v>124.28485013969329</v>
      </c>
      <c r="G17" s="7">
        <f t="shared" si="1"/>
        <v>1343.5452569360214</v>
      </c>
      <c r="H17" s="12">
        <v>6.3230420028614924E-3</v>
      </c>
      <c r="I17" s="9">
        <f t="shared" si="3"/>
        <v>1.7493011117864679E-2</v>
      </c>
      <c r="J17" s="9">
        <f t="shared" si="3"/>
        <v>3.8317201221523989E-2</v>
      </c>
      <c r="K17" s="9">
        <f t="shared" si="3"/>
        <v>5.274341302861147E-2</v>
      </c>
      <c r="L17" s="9">
        <f t="shared" si="3"/>
        <v>7.0324550704815289E-2</v>
      </c>
      <c r="M17" s="9">
        <f t="shared" si="3"/>
        <v>8.7905688381019101E-2</v>
      </c>
    </row>
    <row r="18" spans="1:13">
      <c r="A18" s="10" t="s">
        <v>11</v>
      </c>
      <c r="B18" s="45">
        <v>494392</v>
      </c>
      <c r="C18" s="35">
        <v>0.37693300000000002</v>
      </c>
      <c r="D18" s="7">
        <f>C18*'Toute la CH'!C15</f>
        <v>282.68876659109674</v>
      </c>
      <c r="E18" s="27">
        <f>C18*'Toute la CH'!E15</f>
        <v>0</v>
      </c>
      <c r="F18" s="7">
        <f t="shared" si="0"/>
        <v>282.68876659109674</v>
      </c>
      <c r="G18" s="7">
        <f t="shared" si="1"/>
        <v>3126.0613818786987</v>
      </c>
      <c r="H18" s="12">
        <v>6.3230420028614924E-3</v>
      </c>
      <c r="I18" s="9">
        <f t="shared" si="3"/>
        <v>1.1598969145805185E-2</v>
      </c>
      <c r="J18" s="9">
        <f t="shared" si="3"/>
        <v>2.5406719959617623E-2</v>
      </c>
      <c r="K18" s="9">
        <f t="shared" si="3"/>
        <v>3.497220782867716E-2</v>
      </c>
      <c r="L18" s="9">
        <f t="shared" si="3"/>
        <v>4.6629610438236213E-2</v>
      </c>
      <c r="M18" s="9">
        <f t="shared" si="3"/>
        <v>5.8287013047795259E-2</v>
      </c>
    </row>
    <row r="19" spans="1:13" s="2" customFormat="1" ht="15.75">
      <c r="A19" s="13" t="s">
        <v>36</v>
      </c>
      <c r="B19" s="46">
        <v>851722</v>
      </c>
      <c r="C19" s="35">
        <v>0.39175400000000005</v>
      </c>
      <c r="D19" s="17">
        <f>C19*'Toute la CH'!C16</f>
        <v>506.15584930373393</v>
      </c>
      <c r="E19" s="16">
        <f>C19*'Toute la CH'!E16</f>
        <v>0</v>
      </c>
      <c r="F19" s="17">
        <f t="shared" si="0"/>
        <v>506.15584930373393</v>
      </c>
      <c r="G19" s="17">
        <f t="shared" si="1"/>
        <v>5385.4739807611959</v>
      </c>
      <c r="H19" s="15">
        <v>6.3230420028614924E-3</v>
      </c>
      <c r="I19" s="20">
        <f t="shared" si="3"/>
        <v>8.6682522026756779E-3</v>
      </c>
      <c r="J19" s="20">
        <f t="shared" si="3"/>
        <v>1.8987192179260801E-2</v>
      </c>
      <c r="K19" s="20">
        <f t="shared" si="3"/>
        <v>2.6135763767679052E-2</v>
      </c>
      <c r="L19" s="20">
        <f t="shared" si="3"/>
        <v>3.4847685023572064E-2</v>
      </c>
      <c r="M19" s="20">
        <f t="shared" si="3"/>
        <v>4.3559606279465077E-2</v>
      </c>
    </row>
    <row r="20" spans="1:13">
      <c r="A20" s="10" t="s">
        <v>12</v>
      </c>
      <c r="B20" s="45">
        <v>1103119</v>
      </c>
      <c r="C20" s="35">
        <v>0.36797299999999999</v>
      </c>
      <c r="D20" s="7">
        <f>C20*'Toute la CH'!C17</f>
        <v>615.75971666292708</v>
      </c>
      <c r="E20" s="27">
        <f>C20*'Toute la CH'!E17</f>
        <v>0</v>
      </c>
      <c r="F20" s="7">
        <f t="shared" si="0"/>
        <v>615.75971666292708</v>
      </c>
      <c r="G20" s="7">
        <f t="shared" si="1"/>
        <v>6975.0677711545668</v>
      </c>
      <c r="H20" s="12">
        <v>6.3230420028614924E-3</v>
      </c>
      <c r="I20" s="9">
        <f t="shared" si="3"/>
        <v>7.8590134457999661E-3</v>
      </c>
      <c r="J20" s="9">
        <f t="shared" si="3"/>
        <v>1.7214612028563024E-2</v>
      </c>
      <c r="K20" s="9">
        <f t="shared" si="3"/>
        <v>2.3695817110978713E-2</v>
      </c>
      <c r="L20" s="9">
        <f t="shared" si="3"/>
        <v>3.1594422814638284E-2</v>
      </c>
      <c r="M20" s="9">
        <f t="shared" si="3"/>
        <v>3.9493028518297855E-2</v>
      </c>
    </row>
    <row r="21" spans="1:13" s="2" customFormat="1" ht="15.75">
      <c r="A21" s="13" t="s">
        <v>37</v>
      </c>
      <c r="B21" s="46">
        <v>1103119</v>
      </c>
      <c r="C21" s="36">
        <v>0.36797299999999999</v>
      </c>
      <c r="D21" s="17">
        <f>C21*'Toute la CH'!C18</f>
        <v>615.75971666292708</v>
      </c>
      <c r="E21" s="16">
        <f>C21*'Toute la CH'!E18</f>
        <v>0</v>
      </c>
      <c r="F21" s="17">
        <f t="shared" si="0"/>
        <v>615.75971666292708</v>
      </c>
      <c r="G21" s="17">
        <f t="shared" si="1"/>
        <v>6975.0677711545668</v>
      </c>
      <c r="H21" s="15">
        <v>6.3230420028614924E-3</v>
      </c>
      <c r="I21" s="20">
        <f t="shared" si="3"/>
        <v>7.8590134457999661E-3</v>
      </c>
      <c r="J21" s="20">
        <f t="shared" si="3"/>
        <v>1.7214612028563024E-2</v>
      </c>
      <c r="K21" s="20">
        <f t="shared" si="3"/>
        <v>2.3695817110978713E-2</v>
      </c>
      <c r="L21" s="20">
        <f t="shared" si="3"/>
        <v>3.1594422814638284E-2</v>
      </c>
      <c r="M21" s="20">
        <f t="shared" si="3"/>
        <v>3.9493028518297855E-2</v>
      </c>
    </row>
    <row r="22" spans="1:13">
      <c r="A22" s="10" t="s">
        <v>13</v>
      </c>
      <c r="B22" s="45">
        <v>30584</v>
      </c>
      <c r="C22" s="35">
        <v>0.42372100000000001</v>
      </c>
      <c r="D22" s="7">
        <f>C22*'Toute la CH'!C19</f>
        <v>19.658357507231379</v>
      </c>
      <c r="E22" s="27">
        <f>C22*'Toute la CH'!E19</f>
        <v>0</v>
      </c>
      <c r="F22" s="7">
        <f t="shared" si="0"/>
        <v>19.658357507231379</v>
      </c>
      <c r="G22" s="7">
        <f t="shared" si="1"/>
        <v>193.38391661551589</v>
      </c>
      <c r="H22" s="12">
        <v>6.3230420028614924E-3</v>
      </c>
      <c r="I22" s="9">
        <f t="shared" si="3"/>
        <v>4.3984539982447515E-2</v>
      </c>
      <c r="J22" s="9">
        <f t="shared" si="3"/>
        <v>9.6345017892456253E-2</v>
      </c>
      <c r="K22" s="9">
        <f t="shared" si="3"/>
        <v>0.13261837790742154</v>
      </c>
      <c r="L22" s="9">
        <f t="shared" si="3"/>
        <v>0.17682450387656207</v>
      </c>
      <c r="M22" s="9">
        <f t="shared" si="3"/>
        <v>0.2210306298457026</v>
      </c>
    </row>
    <row r="23" spans="1:13">
      <c r="A23" s="10" t="s">
        <v>14</v>
      </c>
      <c r="B23" s="47">
        <v>53147</v>
      </c>
      <c r="C23" s="36">
        <v>0.37599699999999997</v>
      </c>
      <c r="D23" s="7">
        <f>C23*'Toute la CH'!C20</f>
        <v>30.313500488576484</v>
      </c>
      <c r="E23" s="27">
        <f>C23*'Toute la CH'!E20</f>
        <v>0</v>
      </c>
      <c r="F23" s="7">
        <f t="shared" si="0"/>
        <v>30.313500488576484</v>
      </c>
      <c r="G23" s="7">
        <f t="shared" si="1"/>
        <v>336.05071332607974</v>
      </c>
      <c r="H23" s="12">
        <v>6.3230420028614924E-3</v>
      </c>
      <c r="I23" s="9">
        <f t="shared" si="3"/>
        <v>3.5420576357803352E-2</v>
      </c>
      <c r="J23" s="9">
        <f t="shared" si="3"/>
        <v>7.7586262453023469E-2</v>
      </c>
      <c r="K23" s="9">
        <f t="shared" si="3"/>
        <v>0.10679705603360633</v>
      </c>
      <c r="L23" s="9">
        <f t="shared" si="3"/>
        <v>0.14239607471147511</v>
      </c>
      <c r="M23" s="9">
        <f t="shared" si="3"/>
        <v>0.17799509338934388</v>
      </c>
    </row>
    <row r="24" spans="1:13">
      <c r="A24" s="10" t="s">
        <v>15</v>
      </c>
      <c r="B24" s="45">
        <v>60344</v>
      </c>
      <c r="C24" s="35">
        <v>0.35367500000000002</v>
      </c>
      <c r="D24" s="7">
        <f>C24*'Toute la CH'!C21</f>
        <v>32.37512189324098</v>
      </c>
      <c r="E24" s="27">
        <f>C24*'Toute la CH'!E21</f>
        <v>0</v>
      </c>
      <c r="F24" s="7">
        <f t="shared" si="0"/>
        <v>32.37512189324098</v>
      </c>
      <c r="G24" s="7">
        <f t="shared" si="1"/>
        <v>381.55764662067389</v>
      </c>
      <c r="H24" s="12">
        <v>6.3230420028614924E-3</v>
      </c>
      <c r="I24" s="9">
        <f t="shared" si="3"/>
        <v>3.4274250185268446E-2</v>
      </c>
      <c r="J24" s="9">
        <f t="shared" si="3"/>
        <v>7.5075316205829801E-2</v>
      </c>
      <c r="K24" s="9">
        <f t="shared" si="3"/>
        <v>0.10334075257754953</v>
      </c>
      <c r="L24" s="9">
        <f t="shared" si="3"/>
        <v>0.13778767010339937</v>
      </c>
      <c r="M24" s="9">
        <f t="shared" si="3"/>
        <v>0.1722345876292492</v>
      </c>
    </row>
    <row r="25" spans="1:13">
      <c r="A25" s="10" t="s">
        <v>16</v>
      </c>
      <c r="B25" s="45">
        <v>151975</v>
      </c>
      <c r="C25" s="35">
        <v>0.39531999999999995</v>
      </c>
      <c r="D25" s="7">
        <f>C25*'Toute la CH'!C22</f>
        <v>91.136824871275451</v>
      </c>
      <c r="E25" s="27">
        <f>C25*'Toute la CH'!E22</f>
        <v>0</v>
      </c>
      <c r="F25" s="7">
        <f t="shared" si="0"/>
        <v>91.136824871275451</v>
      </c>
      <c r="G25" s="7">
        <f t="shared" si="1"/>
        <v>960.94430838487528</v>
      </c>
      <c r="H25" s="12">
        <v>6.3230420028614924E-3</v>
      </c>
      <c r="I25" s="9">
        <f t="shared" si="3"/>
        <v>2.0428041037191515E-2</v>
      </c>
      <c r="J25" s="9">
        <f t="shared" si="3"/>
        <v>4.4746176270604489E-2</v>
      </c>
      <c r="K25" s="9">
        <f t="shared" si="3"/>
        <v>6.1592861202133468E-2</v>
      </c>
      <c r="L25" s="9">
        <f t="shared" si="3"/>
        <v>8.2123814936177972E-2</v>
      </c>
      <c r="M25" s="9">
        <f t="shared" si="3"/>
        <v>0.10265476867022244</v>
      </c>
    </row>
    <row r="26" spans="1:13">
      <c r="A26" s="10" t="s">
        <v>17</v>
      </c>
      <c r="B26" s="45">
        <v>202021</v>
      </c>
      <c r="C26" s="35">
        <v>0.370035</v>
      </c>
      <c r="D26" s="7">
        <f>C26*'Toute la CH'!C23</f>
        <v>113.39979667598288</v>
      </c>
      <c r="E26" s="27">
        <f>C26*'Toute la CH'!E23</f>
        <v>0</v>
      </c>
      <c r="F26" s="7">
        <f t="shared" si="0"/>
        <v>113.39979667598288</v>
      </c>
      <c r="G26" s="7">
        <f t="shared" si="1"/>
        <v>1277.3872684600815</v>
      </c>
      <c r="H26" s="12">
        <v>6.3230420028614924E-3</v>
      </c>
      <c r="I26" s="9">
        <f t="shared" ref="I26:M37" si="4">1.96*SQRT(I$5*(1-I$5)/$F26)</f>
        <v>1.8313338830064703E-2</v>
      </c>
      <c r="J26" s="9">
        <f t="shared" si="4"/>
        <v>4.0114070943047246E-2</v>
      </c>
      <c r="K26" s="9">
        <f t="shared" si="4"/>
        <v>5.5216794143609783E-2</v>
      </c>
      <c r="L26" s="9">
        <f t="shared" si="4"/>
        <v>7.3622392191479716E-2</v>
      </c>
      <c r="M26" s="9">
        <f t="shared" si="4"/>
        <v>9.2027990239349627E-2</v>
      </c>
    </row>
    <row r="27" spans="1:13">
      <c r="A27" s="10" t="s">
        <v>18</v>
      </c>
      <c r="B27" s="45">
        <v>378922</v>
      </c>
      <c r="C27" s="35">
        <v>0.41873899999999997</v>
      </c>
      <c r="D27" s="7">
        <f>C27*'Toute la CH'!C24</f>
        <v>240.69451177987935</v>
      </c>
      <c r="E27" s="27">
        <f>C27*'Toute la CH'!E24</f>
        <v>0</v>
      </c>
      <c r="F27" s="7">
        <f t="shared" si="0"/>
        <v>240.69451177987935</v>
      </c>
      <c r="G27" s="7">
        <f t="shared" si="1"/>
        <v>2395.9397218082822</v>
      </c>
      <c r="H27" s="12">
        <v>6.3230420028614924E-3</v>
      </c>
      <c r="I27" s="9">
        <f t="shared" si="4"/>
        <v>1.2570153316941089E-2</v>
      </c>
      <c r="J27" s="9">
        <f t="shared" si="4"/>
        <v>2.753403006408384E-2</v>
      </c>
      <c r="K27" s="9">
        <f t="shared" si="4"/>
        <v>3.7900438281395436E-2</v>
      </c>
      <c r="L27" s="9">
        <f t="shared" si="4"/>
        <v>5.0533917708527248E-2</v>
      </c>
      <c r="M27" s="9">
        <f t="shared" si="4"/>
        <v>6.3167397135659054E-2</v>
      </c>
    </row>
    <row r="28" spans="1:13" s="2" customFormat="1" ht="15.75">
      <c r="A28" s="13" t="s">
        <v>38</v>
      </c>
      <c r="B28" s="46">
        <v>876993</v>
      </c>
      <c r="C28" s="35">
        <v>0.39669500000000002</v>
      </c>
      <c r="D28" s="17">
        <f>C28*'Toute la CH'!C25</f>
        <v>527.74704327433437</v>
      </c>
      <c r="E28" s="16">
        <f>C28*'Toute la CH'!E25</f>
        <v>0</v>
      </c>
      <c r="F28" s="17">
        <f t="shared" si="0"/>
        <v>527.74704327433437</v>
      </c>
      <c r="G28" s="17">
        <f t="shared" si="1"/>
        <v>5545.2635752155084</v>
      </c>
      <c r="H28" s="15">
        <v>6.3230420028614924E-3</v>
      </c>
      <c r="I28" s="20">
        <f t="shared" si="4"/>
        <v>8.4890826955508498E-3</v>
      </c>
      <c r="J28" s="20">
        <f t="shared" si="4"/>
        <v>1.8594734070647802E-2</v>
      </c>
      <c r="K28" s="20">
        <f t="shared" si="4"/>
        <v>2.5595547377673625E-2</v>
      </c>
      <c r="L28" s="20">
        <f t="shared" si="4"/>
        <v>3.412739650356484E-2</v>
      </c>
      <c r="M28" s="20">
        <f t="shared" si="4"/>
        <v>4.2659245629456041E-2</v>
      </c>
    </row>
    <row r="29" spans="1:13">
      <c r="A29" s="10" t="s">
        <v>19</v>
      </c>
      <c r="B29" s="45">
        <v>27255</v>
      </c>
      <c r="C29" s="35">
        <v>0.351192</v>
      </c>
      <c r="D29" s="7">
        <f>C29*'Toute la CH'!C26</f>
        <v>14.51990436776612</v>
      </c>
      <c r="E29" s="27">
        <f>C29*'Toute la CH'!E26</f>
        <v>0</v>
      </c>
      <c r="F29" s="7">
        <f t="shared" si="0"/>
        <v>14.51990436776612</v>
      </c>
      <c r="G29" s="7">
        <f t="shared" si="1"/>
        <v>172.33450978798999</v>
      </c>
      <c r="H29" s="12">
        <v>6.3230420028614924E-3</v>
      </c>
      <c r="I29" s="9">
        <f t="shared" si="4"/>
        <v>5.1178999389890401E-2</v>
      </c>
      <c r="J29" s="9">
        <f t="shared" si="4"/>
        <v>0.11210397139323729</v>
      </c>
      <c r="K29" s="9">
        <f t="shared" si="4"/>
        <v>0.15431048920190399</v>
      </c>
      <c r="L29" s="9">
        <f t="shared" si="4"/>
        <v>0.20574731893587198</v>
      </c>
      <c r="M29" s="9">
        <f t="shared" si="4"/>
        <v>0.25718414866983996</v>
      </c>
    </row>
    <row r="30" spans="1:13">
      <c r="A30" s="10" t="s">
        <v>24</v>
      </c>
      <c r="B30" s="47">
        <v>61222</v>
      </c>
      <c r="C30" s="35">
        <v>0.40978599999999998</v>
      </c>
      <c r="D30" s="7">
        <f>C30*'Toute la CH'!C27</f>
        <v>38.057265964910641</v>
      </c>
      <c r="E30" s="27">
        <f>C30*'Toute la CH'!E27</f>
        <v>0</v>
      </c>
      <c r="F30" s="7">
        <f t="shared" si="0"/>
        <v>38.057265964910641</v>
      </c>
      <c r="G30" s="7">
        <f t="shared" si="1"/>
        <v>387.10927749918631</v>
      </c>
      <c r="H30" s="12">
        <v>6.3230420028614924E-3</v>
      </c>
      <c r="I30" s="9">
        <f t="shared" si="4"/>
        <v>3.1612211287453271E-2</v>
      </c>
      <c r="J30" s="9">
        <f t="shared" si="4"/>
        <v>6.9244308644019079E-2</v>
      </c>
      <c r="K30" s="9">
        <f t="shared" si="4"/>
        <v>9.531440330356393E-2</v>
      </c>
      <c r="L30" s="9">
        <f t="shared" si="4"/>
        <v>0.12708587107141858</v>
      </c>
      <c r="M30" s="9">
        <f t="shared" si="4"/>
        <v>0.15885733883927319</v>
      </c>
    </row>
    <row r="31" spans="1:13">
      <c r="A31" s="10" t="s">
        <v>20</v>
      </c>
      <c r="B31" s="45">
        <v>92005</v>
      </c>
      <c r="C31" s="35">
        <v>0.36309600000000003</v>
      </c>
      <c r="D31" s="7">
        <f>C31*'Toute la CH'!C28</f>
        <v>50.676410980360259</v>
      </c>
      <c r="E31" s="27">
        <f>C31*'Toute la CH'!E28</f>
        <v>0</v>
      </c>
      <c r="F31" s="7">
        <f t="shared" si="0"/>
        <v>50.676410980360259</v>
      </c>
      <c r="G31" s="7">
        <f t="shared" si="1"/>
        <v>581.75147947327162</v>
      </c>
      <c r="H31" s="12">
        <v>6.3230420028614924E-3</v>
      </c>
      <c r="I31" s="9">
        <f t="shared" si="4"/>
        <v>2.7394964618823067E-2</v>
      </c>
      <c r="J31" s="9">
        <f t="shared" si="4"/>
        <v>6.000672866914105E-2</v>
      </c>
      <c r="K31" s="9">
        <f t="shared" si="4"/>
        <v>8.2598926168816048E-2</v>
      </c>
      <c r="L31" s="9">
        <f t="shared" si="4"/>
        <v>0.1101319015584214</v>
      </c>
      <c r="M31" s="9">
        <f t="shared" si="4"/>
        <v>0.13766487694802673</v>
      </c>
    </row>
    <row r="32" spans="1:13">
      <c r="A32" s="10" t="s">
        <v>21</v>
      </c>
      <c r="B32" s="45">
        <v>118086</v>
      </c>
      <c r="C32" s="36">
        <v>0.44287500000000002</v>
      </c>
      <c r="D32" s="7">
        <f>C32*'Toute la CH'!C29</f>
        <v>79.332754274314965</v>
      </c>
      <c r="E32" s="27">
        <f>C32*'Toute la CH'!E29</f>
        <v>0</v>
      </c>
      <c r="F32" s="7">
        <f t="shared" si="0"/>
        <v>79.332754274314965</v>
      </c>
      <c r="G32" s="7">
        <f t="shared" si="1"/>
        <v>746.66273794990218</v>
      </c>
      <c r="H32" s="12">
        <v>6.3230420028614924E-3</v>
      </c>
      <c r="I32" s="9">
        <f t="shared" si="4"/>
        <v>2.1895123665360137E-2</v>
      </c>
      <c r="J32" s="9">
        <f t="shared" si="4"/>
        <v>4.7959716803642305E-2</v>
      </c>
      <c r="K32" s="9">
        <f t="shared" si="4"/>
        <v>6.6016281760391482E-2</v>
      </c>
      <c r="L32" s="9">
        <f t="shared" si="4"/>
        <v>8.8021709013855309E-2</v>
      </c>
      <c r="M32" s="9">
        <f t="shared" si="4"/>
        <v>0.11002713626731912</v>
      </c>
    </row>
    <row r="33" spans="1:13">
      <c r="A33" s="10" t="s">
        <v>22</v>
      </c>
      <c r="B33" s="45">
        <v>300289</v>
      </c>
      <c r="C33" s="35">
        <v>0.408549</v>
      </c>
      <c r="D33" s="7">
        <f>C33*'Toute la CH'!C30</f>
        <v>186.10435273243763</v>
      </c>
      <c r="E33" s="27">
        <f>C33*'Toute la CH'!E30</f>
        <v>0</v>
      </c>
      <c r="F33" s="7">
        <f t="shared" si="0"/>
        <v>186.10435273243763</v>
      </c>
      <c r="G33" s="7">
        <f t="shared" si="1"/>
        <v>1898.7399599972746</v>
      </c>
      <c r="H33" s="12">
        <v>6.3230420028614924E-3</v>
      </c>
      <c r="I33" s="9">
        <f t="shared" si="4"/>
        <v>1.4295370091418201E-2</v>
      </c>
      <c r="J33" s="9">
        <f t="shared" si="4"/>
        <v>3.1312995152082787E-2</v>
      </c>
      <c r="K33" s="9">
        <f t="shared" si="4"/>
        <v>4.3102162575002496E-2</v>
      </c>
      <c r="L33" s="9">
        <f t="shared" si="4"/>
        <v>5.7469550100003333E-2</v>
      </c>
      <c r="M33" s="9">
        <f t="shared" si="4"/>
        <v>7.1836937625004163E-2</v>
      </c>
    </row>
    <row r="34" spans="1:13" s="2" customFormat="1" ht="15.75">
      <c r="A34" s="13" t="s">
        <v>39</v>
      </c>
      <c r="B34" s="46">
        <v>598857</v>
      </c>
      <c r="C34" s="35">
        <v>0.40584400000000004</v>
      </c>
      <c r="D34" s="17">
        <f>C34*'Toute la CH'!C31</f>
        <v>368.68478503281295</v>
      </c>
      <c r="E34" s="16">
        <f>C34*'Toute la CH'!E31</f>
        <v>0</v>
      </c>
      <c r="F34" s="17">
        <f t="shared" si="0"/>
        <v>368.68478503281295</v>
      </c>
      <c r="G34" s="17">
        <f t="shared" si="1"/>
        <v>3786.5979647076247</v>
      </c>
      <c r="H34" s="15">
        <v>6.3230420028614924E-3</v>
      </c>
      <c r="I34" s="20">
        <f t="shared" si="4"/>
        <v>1.0156546494120787E-2</v>
      </c>
      <c r="J34" s="20">
        <f t="shared" si="4"/>
        <v>2.224719535755346E-2</v>
      </c>
      <c r="K34" s="20">
        <f t="shared" si="4"/>
        <v>3.0623139897089292E-2</v>
      </c>
      <c r="L34" s="20">
        <f t="shared" si="4"/>
        <v>4.0830853196119066E-2</v>
      </c>
      <c r="M34" s="20">
        <f t="shared" si="4"/>
        <v>5.1038566495148818E-2</v>
      </c>
    </row>
    <row r="35" spans="1:13">
      <c r="A35" s="10" t="s">
        <v>23</v>
      </c>
      <c r="B35" s="45">
        <v>264249</v>
      </c>
      <c r="C35" s="35">
        <v>0.52956000000000003</v>
      </c>
      <c r="D35" s="7">
        <f>C35*'Toute la CH'!C32</f>
        <v>476.60400000000004</v>
      </c>
      <c r="E35" s="27">
        <f>C35*'Toute la CH'!E32</f>
        <v>0</v>
      </c>
      <c r="F35" s="7">
        <f t="shared" si="0"/>
        <v>476.60400000000004</v>
      </c>
      <c r="G35" s="7">
        <f t="shared" si="1"/>
        <v>1670.8575262141464</v>
      </c>
      <c r="H35" s="12">
        <v>6.3230420028614924E-3</v>
      </c>
      <c r="I35" s="9">
        <f t="shared" si="4"/>
        <v>8.9329484377852139E-3</v>
      </c>
      <c r="J35" s="9">
        <f t="shared" si="4"/>
        <v>1.9566990524721981E-2</v>
      </c>
      <c r="K35" s="9">
        <f t="shared" si="4"/>
        <v>2.693385294520453E-2</v>
      </c>
      <c r="L35" s="9">
        <f t="shared" si="4"/>
        <v>3.5911803926939379E-2</v>
      </c>
      <c r="M35" s="9">
        <f t="shared" si="4"/>
        <v>4.4889754908674216E-2</v>
      </c>
    </row>
    <row r="36" spans="1:13" s="2" customFormat="1" ht="15.75">
      <c r="A36" s="13" t="s">
        <v>33</v>
      </c>
      <c r="B36" s="46">
        <v>264249</v>
      </c>
      <c r="C36" s="36">
        <v>0.52956000000000003</v>
      </c>
      <c r="D36" s="17">
        <f>C36*'Toute la CH'!C33</f>
        <v>476.60400000000004</v>
      </c>
      <c r="E36" s="16">
        <f>C36*'Toute la CH'!E33</f>
        <v>0</v>
      </c>
      <c r="F36" s="17">
        <f t="shared" si="0"/>
        <v>476.60400000000004</v>
      </c>
      <c r="G36" s="17">
        <f t="shared" si="1"/>
        <v>1670.8575262141464</v>
      </c>
      <c r="H36" s="15">
        <v>6.3230420028614924E-3</v>
      </c>
      <c r="I36" s="20">
        <f t="shared" si="4"/>
        <v>8.9329484377852139E-3</v>
      </c>
      <c r="J36" s="20">
        <f t="shared" si="4"/>
        <v>1.9566990524721981E-2</v>
      </c>
      <c r="K36" s="20">
        <f t="shared" si="4"/>
        <v>2.693385294520453E-2</v>
      </c>
      <c r="L36" s="20">
        <f t="shared" si="4"/>
        <v>3.5911803926939379E-2</v>
      </c>
      <c r="M36" s="20">
        <f t="shared" si="4"/>
        <v>4.4889754908674216E-2</v>
      </c>
    </row>
    <row r="37" spans="1:13" s="2" customFormat="1" ht="15.75">
      <c r="A37" s="13" t="s">
        <v>40</v>
      </c>
      <c r="B37" s="46">
        <v>6263105</v>
      </c>
      <c r="C37" s="36">
        <v>0.417408</v>
      </c>
      <c r="D37" s="17">
        <f>C37*'Toute la CH'!C34</f>
        <v>4174.08</v>
      </c>
      <c r="E37" s="16">
        <f>C37*'Toute la CH'!E34</f>
        <v>0</v>
      </c>
      <c r="F37" s="14">
        <f t="shared" si="0"/>
        <v>4174.08</v>
      </c>
      <c r="G37" s="14">
        <v>40000</v>
      </c>
      <c r="H37" s="15">
        <f>G37/B37</f>
        <v>6.3866085591731256E-3</v>
      </c>
      <c r="I37" s="20">
        <f t="shared" si="4"/>
        <v>3.0185146252384287E-3</v>
      </c>
      <c r="J37" s="20">
        <f t="shared" si="4"/>
        <v>6.6118423812842313E-3</v>
      </c>
      <c r="K37" s="20">
        <f t="shared" si="4"/>
        <v>9.1011640328328269E-3</v>
      </c>
      <c r="L37" s="20">
        <f t="shared" si="4"/>
        <v>1.2134885377110438E-2</v>
      </c>
      <c r="M37" s="20">
        <f t="shared" si="4"/>
        <v>1.5168606721388046E-2</v>
      </c>
    </row>
    <row r="38" spans="1:13" ht="7.5" customHeight="1"/>
    <row r="39" spans="1:13" ht="28.5" customHeight="1">
      <c r="A39" s="23"/>
      <c r="B39" s="56" t="s">
        <v>44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</row>
  </sheetData>
  <mergeCells count="3">
    <mergeCell ref="I4:M4"/>
    <mergeCell ref="I3:M3"/>
    <mergeCell ref="B39:M39"/>
  </mergeCells>
  <phoneticPr fontId="2" type="noConversion"/>
  <conditionalFormatting sqref="I6:M37">
    <cfRule type="expression" dxfId="3" priority="1" stopIfTrue="1">
      <formula>AND($F6&lt;400)</formula>
    </cfRule>
  </conditionalFormatting>
  <pageMargins left="0.78740157480314965" right="0.78740157480314965" top="0.78740157480314965" bottom="0.78740157480314965" header="0.35433070866141736" footer="0.15748031496062992"/>
  <pageSetup paperSize="9" scale="78" orientation="landscape" r:id="rId1"/>
  <headerFooter alignWithMargins="0">
    <oddHeader xml:space="preserve">&amp;C&amp;"Arial,Fett"&amp;14Microrecensement "Formation de base et formation continue 2016" </oddHeader>
    <oddFooter>&amp;L&amp;F / &amp;A 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4">
    <pageSetUpPr fitToPage="1"/>
  </sheetPr>
  <dimension ref="A1:O39"/>
  <sheetViews>
    <sheetView view="pageLayout" zoomScaleNormal="100" workbookViewId="0">
      <selection activeCell="B39" sqref="B39:M39"/>
    </sheetView>
  </sheetViews>
  <sheetFormatPr baseColWidth="10" defaultColWidth="20.28515625" defaultRowHeight="15"/>
  <cols>
    <col min="1" max="1" width="24.28515625" style="1" customWidth="1"/>
    <col min="2" max="2" width="17.7109375" style="1" customWidth="1"/>
    <col min="3" max="3" width="16" style="1" customWidth="1"/>
    <col min="4" max="4" width="10.7109375" style="1" customWidth="1"/>
    <col min="5" max="5" width="15.28515625" style="1" bestFit="1" customWidth="1"/>
    <col min="6" max="6" width="9.42578125" style="1" bestFit="1" customWidth="1"/>
    <col min="7" max="8" width="9.42578125" style="1" hidden="1" customWidth="1"/>
    <col min="9" max="13" width="10.7109375" style="1" customWidth="1"/>
    <col min="14" max="16384" width="20.28515625" style="1"/>
  </cols>
  <sheetData>
    <row r="1" spans="1:15" ht="15.75">
      <c r="A1" s="2" t="s">
        <v>52</v>
      </c>
      <c r="I1" s="25" t="s">
        <v>46</v>
      </c>
    </row>
    <row r="3" spans="1:15" ht="15.75">
      <c r="D3" s="2" t="s">
        <v>54</v>
      </c>
      <c r="I3" s="59" t="s">
        <v>50</v>
      </c>
      <c r="J3" s="57"/>
      <c r="K3" s="57"/>
      <c r="L3" s="57"/>
      <c r="M3" s="60"/>
    </row>
    <row r="4" spans="1:15" ht="20.25" customHeight="1">
      <c r="D4" s="2" t="s">
        <v>55</v>
      </c>
      <c r="E4" s="2"/>
      <c r="F4" s="2"/>
      <c r="G4" s="2" t="s">
        <v>26</v>
      </c>
      <c r="I4" s="59" t="s">
        <v>56</v>
      </c>
      <c r="J4" s="57"/>
      <c r="K4" s="57"/>
      <c r="L4" s="57"/>
      <c r="M4" s="60"/>
    </row>
    <row r="5" spans="1:15" ht="40.5" customHeight="1" thickBot="1">
      <c r="A5" s="22" t="s">
        <v>34</v>
      </c>
      <c r="B5" s="28" t="s">
        <v>53</v>
      </c>
      <c r="C5" s="22" t="s">
        <v>48</v>
      </c>
      <c r="D5" s="4" t="s">
        <v>27</v>
      </c>
      <c r="E5" s="4" t="s">
        <v>42</v>
      </c>
      <c r="F5" s="4" t="s">
        <v>28</v>
      </c>
      <c r="G5" s="5" t="s">
        <v>27</v>
      </c>
      <c r="H5" s="5" t="s">
        <v>25</v>
      </c>
      <c r="I5" s="30">
        <v>0.01</v>
      </c>
      <c r="J5" s="21">
        <v>0.05</v>
      </c>
      <c r="K5" s="21">
        <v>0.1</v>
      </c>
      <c r="L5" s="21">
        <v>0.2</v>
      </c>
      <c r="M5" s="21">
        <v>0.5</v>
      </c>
      <c r="O5" s="40"/>
    </row>
    <row r="6" spans="1:15">
      <c r="A6" s="6" t="s">
        <v>0</v>
      </c>
      <c r="B6" s="48">
        <v>252869</v>
      </c>
      <c r="C6" s="32">
        <f>100%-'Sans formation continue'!C6</f>
        <v>0.49734599999999995</v>
      </c>
      <c r="D6" s="7">
        <f>C6*'Toute la CH'!C3</f>
        <v>190.77750985077822</v>
      </c>
      <c r="E6" s="27">
        <f>C6*'Toute la CH'!E3</f>
        <v>0</v>
      </c>
      <c r="F6" s="7">
        <f t="shared" ref="F6:F37" si="0">E6+D6</f>
        <v>190.77750985077822</v>
      </c>
      <c r="G6" s="7">
        <f t="shared" ref="G6:G36" si="1">B6*H6</f>
        <v>1598.9013082215827</v>
      </c>
      <c r="H6" s="8">
        <v>6.3230420028614924E-3</v>
      </c>
      <c r="I6" s="9">
        <f t="shared" ref="I6:M15" si="2">1.96*SQRT(I$5*(1-I$5)/$F6)</f>
        <v>1.4119199696210949E-2</v>
      </c>
      <c r="J6" s="9">
        <f t="shared" si="2"/>
        <v>3.0927106385594899E-2</v>
      </c>
      <c r="K6" s="9">
        <f t="shared" si="2"/>
        <v>4.2570988847665144E-2</v>
      </c>
      <c r="L6" s="9">
        <f t="shared" si="2"/>
        <v>5.6761318463553527E-2</v>
      </c>
      <c r="M6" s="9">
        <f t="shared" si="2"/>
        <v>7.0951648079441904E-2</v>
      </c>
    </row>
    <row r="7" spans="1:15">
      <c r="A7" s="10" t="s">
        <v>1</v>
      </c>
      <c r="B7" s="45">
        <v>359085</v>
      </c>
      <c r="C7" s="32">
        <f>100%-'Sans formation continue'!C7</f>
        <v>0.54402200000000001</v>
      </c>
      <c r="D7" s="7">
        <f>C7*'Toute la CH'!C4</f>
        <v>296.33754716182551</v>
      </c>
      <c r="E7" s="27">
        <f>C7*'Toute la CH'!E4</f>
        <v>0</v>
      </c>
      <c r="F7" s="7">
        <f t="shared" si="0"/>
        <v>296.33754716182551</v>
      </c>
      <c r="G7" s="7">
        <f t="shared" si="1"/>
        <v>2270.5095375975188</v>
      </c>
      <c r="H7" s="12">
        <v>6.3230420028614924E-3</v>
      </c>
      <c r="I7" s="9">
        <f t="shared" si="2"/>
        <v>1.1328706561098547E-2</v>
      </c>
      <c r="J7" s="9">
        <f t="shared" si="2"/>
        <v>2.4814728919820152E-2</v>
      </c>
      <c r="K7" s="9">
        <f t="shared" si="2"/>
        <v>3.4157335475637554E-2</v>
      </c>
      <c r="L7" s="9">
        <f t="shared" si="2"/>
        <v>4.5543113967516743E-2</v>
      </c>
      <c r="M7" s="9">
        <f t="shared" si="2"/>
        <v>5.6928892459395919E-2</v>
      </c>
    </row>
    <row r="8" spans="1:15">
      <c r="A8" s="10" t="s">
        <v>2</v>
      </c>
      <c r="B8" s="45">
        <v>571464</v>
      </c>
      <c r="C8" s="32">
        <f>100%-'Sans formation continue'!C8</f>
        <v>0.5448360000000001</v>
      </c>
      <c r="D8" s="7">
        <f>C8*'Toute la CH'!C5</f>
        <v>472.31052972873505</v>
      </c>
      <c r="E8" s="27">
        <f>C8*'Toute la CH'!E5</f>
        <v>0</v>
      </c>
      <c r="F8" s="7">
        <f t="shared" si="0"/>
        <v>472.31052972873505</v>
      </c>
      <c r="G8" s="7">
        <f t="shared" si="1"/>
        <v>3613.3908751232398</v>
      </c>
      <c r="H8" s="12">
        <v>6.3230420028614924E-3</v>
      </c>
      <c r="I8" s="9">
        <f t="shared" si="2"/>
        <v>8.973458418703506E-3</v>
      </c>
      <c r="J8" s="9">
        <f t="shared" si="2"/>
        <v>1.9655724767207033E-2</v>
      </c>
      <c r="K8" s="9">
        <f t="shared" si="2"/>
        <v>2.7055995133359472E-2</v>
      </c>
      <c r="L8" s="9">
        <f t="shared" si="2"/>
        <v>3.6074660177812627E-2</v>
      </c>
      <c r="M8" s="9">
        <f t="shared" si="2"/>
        <v>4.5093325222265786E-2</v>
      </c>
    </row>
    <row r="9" spans="1:15" s="2" customFormat="1" ht="15.75">
      <c r="A9" s="13" t="s">
        <v>35</v>
      </c>
      <c r="B9" s="46">
        <v>1183418</v>
      </c>
      <c r="C9" s="32">
        <f>100%-'Sans formation continue'!C9</f>
        <v>0.53445900000000002</v>
      </c>
      <c r="D9" s="17">
        <f>C9*'Toute la CH'!C6</f>
        <v>959.4570111108186</v>
      </c>
      <c r="E9" s="16">
        <f>C9*'Toute la CH'!E6</f>
        <v>0</v>
      </c>
      <c r="F9" s="17">
        <f t="shared" si="0"/>
        <v>959.4570111108186</v>
      </c>
      <c r="G9" s="17">
        <f t="shared" si="1"/>
        <v>7482.8017209423415</v>
      </c>
      <c r="H9" s="15">
        <v>6.3230420028614924E-3</v>
      </c>
      <c r="I9" s="20">
        <f t="shared" si="2"/>
        <v>6.2959447508317678E-3</v>
      </c>
      <c r="J9" s="20">
        <f t="shared" si="2"/>
        <v>1.3790820818198074E-2</v>
      </c>
      <c r="K9" s="20">
        <f t="shared" si="2"/>
        <v>1.8982987672105992E-2</v>
      </c>
      <c r="L9" s="20">
        <f t="shared" si="2"/>
        <v>2.5310650229474662E-2</v>
      </c>
      <c r="M9" s="20">
        <f t="shared" si="2"/>
        <v>3.1638312786843321E-2</v>
      </c>
    </row>
    <row r="10" spans="1:15">
      <c r="A10" s="10" t="s">
        <v>3</v>
      </c>
      <c r="B10" s="45">
        <v>53816</v>
      </c>
      <c r="C10" s="32">
        <f>100%-'Sans formation continue'!C10</f>
        <v>0.461781</v>
      </c>
      <c r="D10" s="7">
        <f>C10*'Toute la CH'!C7</f>
        <v>37.698184002683178</v>
      </c>
      <c r="E10" s="27">
        <f>C10*'Toute la CH'!E7</f>
        <v>0</v>
      </c>
      <c r="F10" s="7">
        <f t="shared" si="0"/>
        <v>37.698184002683178</v>
      </c>
      <c r="G10" s="7">
        <f t="shared" si="1"/>
        <v>340.28082842599406</v>
      </c>
      <c r="H10" s="12">
        <v>6.3230420028614924E-3</v>
      </c>
      <c r="I10" s="9">
        <f t="shared" si="2"/>
        <v>3.1762410457053823E-2</v>
      </c>
      <c r="J10" s="9">
        <f t="shared" si="2"/>
        <v>6.9573309281251411E-2</v>
      </c>
      <c r="K10" s="9">
        <f t="shared" si="2"/>
        <v>9.5767270839371171E-2</v>
      </c>
      <c r="L10" s="9">
        <f t="shared" si="2"/>
        <v>0.1276896944524949</v>
      </c>
      <c r="M10" s="9">
        <f t="shared" si="2"/>
        <v>0.15961211806561862</v>
      </c>
    </row>
    <row r="11" spans="1:15">
      <c r="A11" s="10" t="s">
        <v>4</v>
      </c>
      <c r="B11" s="45">
        <v>132882</v>
      </c>
      <c r="C11" s="32">
        <f>100%-'Sans formation continue'!C11</f>
        <v>0.48182099999999994</v>
      </c>
      <c r="D11" s="7">
        <f>C11*'Toute la CH'!C8</f>
        <v>97.123614387509875</v>
      </c>
      <c r="E11" s="27">
        <f>C11*'Toute la CH'!E8</f>
        <v>0</v>
      </c>
      <c r="F11" s="7">
        <f t="shared" si="0"/>
        <v>97.123614387509875</v>
      </c>
      <c r="G11" s="7">
        <f t="shared" si="1"/>
        <v>840.21846742424088</v>
      </c>
      <c r="H11" s="12">
        <v>6.3230420028614924E-3</v>
      </c>
      <c r="I11" s="9">
        <f t="shared" si="2"/>
        <v>1.9788425976616668E-2</v>
      </c>
      <c r="J11" s="9">
        <f t="shared" si="2"/>
        <v>4.3345144806368203E-2</v>
      </c>
      <c r="K11" s="9">
        <f t="shared" si="2"/>
        <v>5.966434923287238E-2</v>
      </c>
      <c r="L11" s="9">
        <f t="shared" si="2"/>
        <v>7.9552465643829839E-2</v>
      </c>
      <c r="M11" s="9">
        <f t="shared" si="2"/>
        <v>9.9440582054787285E-2</v>
      </c>
    </row>
    <row r="12" spans="1:15">
      <c r="A12" s="10" t="s">
        <v>5</v>
      </c>
      <c r="B12" s="45">
        <v>228023</v>
      </c>
      <c r="C12" s="32">
        <f>100%-'Sans formation continue'!C12</f>
        <v>0.54475300000000004</v>
      </c>
      <c r="D12" s="7">
        <f>C12*'Toute la CH'!C9</f>
        <v>188.43051761917607</v>
      </c>
      <c r="E12" s="27">
        <f>C12*'Toute la CH'!E9</f>
        <v>0</v>
      </c>
      <c r="F12" s="7">
        <f t="shared" si="0"/>
        <v>188.43051761917607</v>
      </c>
      <c r="G12" s="7">
        <f t="shared" si="1"/>
        <v>1441.7990066184861</v>
      </c>
      <c r="H12" s="12">
        <v>6.3230420028614924E-3</v>
      </c>
      <c r="I12" s="9">
        <f t="shared" si="2"/>
        <v>1.4206858276552107E-2</v>
      </c>
      <c r="J12" s="9">
        <f t="shared" si="2"/>
        <v>3.1119116293957392E-2</v>
      </c>
      <c r="K12" s="9">
        <f t="shared" si="2"/>
        <v>4.2835289411889549E-2</v>
      </c>
      <c r="L12" s="9">
        <f t="shared" si="2"/>
        <v>5.7113719215852746E-2</v>
      </c>
      <c r="M12" s="9">
        <f t="shared" si="2"/>
        <v>7.1392149019815929E-2</v>
      </c>
    </row>
    <row r="13" spans="1:15">
      <c r="A13" s="10" t="s">
        <v>6</v>
      </c>
      <c r="B13" s="45">
        <v>201914</v>
      </c>
      <c r="C13" s="32">
        <f>100%-'Sans formation continue'!C13</f>
        <v>0.55180799999999997</v>
      </c>
      <c r="D13" s="7">
        <f>C13*'Toute la CH'!C10</f>
        <v>169.01582912795371</v>
      </c>
      <c r="E13" s="27">
        <f>C13*'Toute la CH'!E10</f>
        <v>0</v>
      </c>
      <c r="F13" s="7">
        <f t="shared" si="0"/>
        <v>169.01582912795371</v>
      </c>
      <c r="G13" s="7">
        <f t="shared" si="1"/>
        <v>1276.7107029657755</v>
      </c>
      <c r="H13" s="12">
        <v>6.3230420028614924E-3</v>
      </c>
      <c r="I13" s="9">
        <f t="shared" si="2"/>
        <v>1.5000646561838138E-2</v>
      </c>
      <c r="J13" s="9">
        <f t="shared" si="2"/>
        <v>3.285785328152676E-2</v>
      </c>
      <c r="K13" s="9">
        <f t="shared" si="2"/>
        <v>4.5228651143956244E-2</v>
      </c>
      <c r="L13" s="9">
        <f t="shared" si="2"/>
        <v>6.0304868191941662E-2</v>
      </c>
      <c r="M13" s="9">
        <f t="shared" si="2"/>
        <v>7.5381085239927079E-2</v>
      </c>
    </row>
    <row r="14" spans="1:15">
      <c r="A14" s="10" t="s">
        <v>7</v>
      </c>
      <c r="B14" s="45">
        <v>768112</v>
      </c>
      <c r="C14" s="32">
        <f>100%-'Sans formation continue'!C14</f>
        <v>0.60707500000000003</v>
      </c>
      <c r="D14" s="7">
        <f>C14*'Toute la CH'!C11</f>
        <v>707.35895158010135</v>
      </c>
      <c r="E14" s="27">
        <f>C14*'Toute la CH'!E11</f>
        <v>0</v>
      </c>
      <c r="F14" s="7">
        <f t="shared" si="0"/>
        <v>707.35895158010135</v>
      </c>
      <c r="G14" s="7">
        <f t="shared" si="1"/>
        <v>4856.8044389019469</v>
      </c>
      <c r="H14" s="12">
        <v>6.3230420028614924E-3</v>
      </c>
      <c r="I14" s="9">
        <f t="shared" si="2"/>
        <v>7.3325281970019656E-3</v>
      </c>
      <c r="J14" s="9">
        <f t="shared" si="2"/>
        <v>1.606138340014495E-2</v>
      </c>
      <c r="K14" s="9">
        <f t="shared" si="2"/>
        <v>2.2108404358324275E-2</v>
      </c>
      <c r="L14" s="9">
        <f t="shared" si="2"/>
        <v>2.9477872477765701E-2</v>
      </c>
      <c r="M14" s="9">
        <f t="shared" si="2"/>
        <v>3.6847340597207116E-2</v>
      </c>
    </row>
    <row r="15" spans="1:15" s="2" customFormat="1" ht="15.75">
      <c r="A15" s="13" t="s">
        <v>8</v>
      </c>
      <c r="B15" s="46">
        <v>1384747</v>
      </c>
      <c r="C15" s="32">
        <f>100%-'Sans formation continue'!C15</f>
        <v>0.57140199999999997</v>
      </c>
      <c r="D15" s="17">
        <f>C15*'Toute la CH'!C12</f>
        <v>1200.2871161060373</v>
      </c>
      <c r="E15" s="16">
        <f>C15*'Toute la CH'!E12</f>
        <v>0</v>
      </c>
      <c r="F15" s="17">
        <f t="shared" si="0"/>
        <v>1200.2871161060373</v>
      </c>
      <c r="G15" s="17">
        <f t="shared" si="1"/>
        <v>8755.8134443364434</v>
      </c>
      <c r="H15" s="15">
        <v>6.3230420028614924E-3</v>
      </c>
      <c r="I15" s="20">
        <f t="shared" si="2"/>
        <v>5.6289980272184849E-3</v>
      </c>
      <c r="J15" s="20">
        <f t="shared" si="2"/>
        <v>1.2329921282918649E-2</v>
      </c>
      <c r="K15" s="20">
        <f t="shared" si="2"/>
        <v>1.6972067638122243E-2</v>
      </c>
      <c r="L15" s="20">
        <f t="shared" si="2"/>
        <v>2.2629423517496326E-2</v>
      </c>
      <c r="M15" s="20">
        <f t="shared" si="2"/>
        <v>2.8286779396870403E-2</v>
      </c>
    </row>
    <row r="16" spans="1:15">
      <c r="A16" s="10" t="s">
        <v>9</v>
      </c>
      <c r="B16" s="45">
        <v>144846</v>
      </c>
      <c r="C16" s="32">
        <f>100%-'Sans formation continue'!C16</f>
        <v>0.54929600000000001</v>
      </c>
      <c r="D16" s="7">
        <f>C16*'Toute la CH'!C13</f>
        <v>120.694060431789</v>
      </c>
      <c r="E16" s="27">
        <f>C16*'Toute la CH'!E13</f>
        <v>0</v>
      </c>
      <c r="F16" s="7">
        <f t="shared" si="0"/>
        <v>120.694060431789</v>
      </c>
      <c r="G16" s="7">
        <f t="shared" si="1"/>
        <v>915.86734194647568</v>
      </c>
      <c r="H16" s="12">
        <v>6.3230420028614924E-3</v>
      </c>
      <c r="I16" s="9">
        <f t="shared" ref="I16:M25" si="3">1.96*SQRT(I$5*(1-I$5)/$F16)</f>
        <v>1.7751322719102507E-2</v>
      </c>
      <c r="J16" s="9">
        <f t="shared" si="3"/>
        <v>3.8883014478932588E-2</v>
      </c>
      <c r="K16" s="9">
        <f t="shared" si="3"/>
        <v>5.3522251810703997E-2</v>
      </c>
      <c r="L16" s="9">
        <f t="shared" si="3"/>
        <v>7.1363002414271987E-2</v>
      </c>
      <c r="M16" s="9">
        <f t="shared" si="3"/>
        <v>8.920375301783999E-2</v>
      </c>
    </row>
    <row r="17" spans="1:13">
      <c r="A17" s="10" t="s">
        <v>10</v>
      </c>
      <c r="B17" s="45">
        <v>212484</v>
      </c>
      <c r="C17" s="32">
        <f>100%-'Sans formation continue'!C17</f>
        <v>0.61441600000000007</v>
      </c>
      <c r="D17" s="7">
        <f>C17*'Toute la CH'!C14</f>
        <v>198.04400722911168</v>
      </c>
      <c r="E17" s="27">
        <f>C17*'Toute la CH'!E14</f>
        <v>0</v>
      </c>
      <c r="F17" s="7">
        <f t="shared" si="0"/>
        <v>198.04400722911168</v>
      </c>
      <c r="G17" s="7">
        <f t="shared" si="1"/>
        <v>1343.5452569360214</v>
      </c>
      <c r="H17" s="12">
        <v>6.3230420028614924E-3</v>
      </c>
      <c r="I17" s="9">
        <f t="shared" si="3"/>
        <v>1.385775299350612E-2</v>
      </c>
      <c r="J17" s="9">
        <f t="shared" si="3"/>
        <v>3.0354425910589993E-2</v>
      </c>
      <c r="K17" s="9">
        <f t="shared" si="3"/>
        <v>4.1782697378985587E-2</v>
      </c>
      <c r="L17" s="9">
        <f t="shared" si="3"/>
        <v>5.5710263171980787E-2</v>
      </c>
      <c r="M17" s="9">
        <f t="shared" si="3"/>
        <v>6.9637828964975973E-2</v>
      </c>
    </row>
    <row r="18" spans="1:13">
      <c r="A18" s="10" t="s">
        <v>11</v>
      </c>
      <c r="B18" s="45">
        <v>494392</v>
      </c>
      <c r="C18" s="32">
        <f>100%-'Sans formation continue'!C18</f>
        <v>0.62306700000000004</v>
      </c>
      <c r="D18" s="7">
        <f>C18*'Toute la CH'!C15</f>
        <v>467.28209451975516</v>
      </c>
      <c r="E18" s="27">
        <f>C18*'Toute la CH'!E15</f>
        <v>0</v>
      </c>
      <c r="F18" s="7">
        <f t="shared" si="0"/>
        <v>467.28209451975516</v>
      </c>
      <c r="G18" s="7">
        <f t="shared" si="1"/>
        <v>3126.0613818786987</v>
      </c>
      <c r="H18" s="12">
        <v>6.3230420028614924E-3</v>
      </c>
      <c r="I18" s="9">
        <f t="shared" si="3"/>
        <v>9.0216110363471515E-3</v>
      </c>
      <c r="J18" s="9">
        <f t="shared" si="3"/>
        <v>1.9761199663847921E-2</v>
      </c>
      <c r="K18" s="9">
        <f t="shared" si="3"/>
        <v>2.7201180738266217E-2</v>
      </c>
      <c r="L18" s="9">
        <f t="shared" si="3"/>
        <v>3.6268240984354959E-2</v>
      </c>
      <c r="M18" s="9">
        <f t="shared" si="3"/>
        <v>4.5335301230443693E-2</v>
      </c>
    </row>
    <row r="19" spans="1:13" s="2" customFormat="1" ht="15.75">
      <c r="A19" s="13" t="s">
        <v>36</v>
      </c>
      <c r="B19" s="46">
        <v>851722</v>
      </c>
      <c r="C19" s="32">
        <f>100%-'Sans formation continue'!C19</f>
        <v>0.60824599999999995</v>
      </c>
      <c r="D19" s="17">
        <f>C19*'Toute la CH'!C16</f>
        <v>785.86886340815636</v>
      </c>
      <c r="E19" s="16">
        <f>C19*'Toute la CH'!E16</f>
        <v>0</v>
      </c>
      <c r="F19" s="17">
        <f t="shared" si="0"/>
        <v>785.86886340815636</v>
      </c>
      <c r="G19" s="17">
        <f t="shared" si="1"/>
        <v>5385.4739807611959</v>
      </c>
      <c r="H19" s="15">
        <v>6.3230420028614924E-3</v>
      </c>
      <c r="I19" s="20">
        <f t="shared" si="3"/>
        <v>6.9566255518564244E-3</v>
      </c>
      <c r="J19" s="20">
        <f t="shared" si="3"/>
        <v>1.5237995294078108E-2</v>
      </c>
      <c r="K19" s="20">
        <f t="shared" si="3"/>
        <v>2.0975015238642574E-2</v>
      </c>
      <c r="L19" s="20">
        <f t="shared" si="3"/>
        <v>2.7966686984856767E-2</v>
      </c>
      <c r="M19" s="20">
        <f t="shared" si="3"/>
        <v>3.4958358731070956E-2</v>
      </c>
    </row>
    <row r="20" spans="1:13">
      <c r="A20" s="10" t="s">
        <v>12</v>
      </c>
      <c r="B20" s="45">
        <v>1103119</v>
      </c>
      <c r="C20" s="32">
        <f>100%-'Sans formation continue'!C20</f>
        <v>0.63202700000000001</v>
      </c>
      <c r="D20" s="7">
        <f>C20*'Toute la CH'!C17</f>
        <v>1057.6231583385731</v>
      </c>
      <c r="E20" s="27">
        <f>C20*'Toute la CH'!E17</f>
        <v>0</v>
      </c>
      <c r="F20" s="7">
        <f t="shared" si="0"/>
        <v>1057.6231583385731</v>
      </c>
      <c r="G20" s="7">
        <f t="shared" si="1"/>
        <v>6975.0677711545668</v>
      </c>
      <c r="H20" s="12">
        <v>6.3230420028614924E-3</v>
      </c>
      <c r="I20" s="9">
        <f t="shared" si="3"/>
        <v>5.9966429741644097E-3</v>
      </c>
      <c r="J20" s="9">
        <f t="shared" si="3"/>
        <v>1.313522148625626E-2</v>
      </c>
      <c r="K20" s="9">
        <f t="shared" si="3"/>
        <v>1.8080558860931108E-2</v>
      </c>
      <c r="L20" s="9">
        <f t="shared" si="3"/>
        <v>2.4107411814574809E-2</v>
      </c>
      <c r="M20" s="9">
        <f t="shared" si="3"/>
        <v>3.0134264768218511E-2</v>
      </c>
    </row>
    <row r="21" spans="1:13" s="2" customFormat="1" ht="15.75">
      <c r="A21" s="13" t="s">
        <v>37</v>
      </c>
      <c r="B21" s="46">
        <v>1103119</v>
      </c>
      <c r="C21" s="32">
        <f>100%-'Sans formation continue'!C21</f>
        <v>0.63202700000000001</v>
      </c>
      <c r="D21" s="17">
        <f>C21*'Toute la CH'!C18</f>
        <v>1057.6231583385731</v>
      </c>
      <c r="E21" s="16">
        <f>C21*'Toute la CH'!E18</f>
        <v>0</v>
      </c>
      <c r="F21" s="17">
        <f t="shared" si="0"/>
        <v>1057.6231583385731</v>
      </c>
      <c r="G21" s="17">
        <f t="shared" si="1"/>
        <v>6975.0677711545668</v>
      </c>
      <c r="H21" s="15">
        <v>6.3230420028614924E-3</v>
      </c>
      <c r="I21" s="20">
        <f t="shared" si="3"/>
        <v>5.9966429741644097E-3</v>
      </c>
      <c r="J21" s="20">
        <f t="shared" si="3"/>
        <v>1.313522148625626E-2</v>
      </c>
      <c r="K21" s="20">
        <f t="shared" si="3"/>
        <v>1.8080558860931108E-2</v>
      </c>
      <c r="L21" s="20">
        <f t="shared" si="3"/>
        <v>2.4107411814574809E-2</v>
      </c>
      <c r="M21" s="20">
        <f t="shared" si="3"/>
        <v>3.0134264768218511E-2</v>
      </c>
    </row>
    <row r="22" spans="1:13">
      <c r="A22" s="10" t="s">
        <v>13</v>
      </c>
      <c r="B22" s="45">
        <v>30584</v>
      </c>
      <c r="C22" s="32">
        <f>100%-'Sans formation continue'!C22</f>
        <v>0.57627899999999999</v>
      </c>
      <c r="D22" s="7">
        <f>C22*'Toute la CH'!C19</f>
        <v>26.73622172587573</v>
      </c>
      <c r="E22" s="27">
        <f>C22*'Toute la CH'!E19</f>
        <v>0</v>
      </c>
      <c r="F22" s="7">
        <f t="shared" si="0"/>
        <v>26.73622172587573</v>
      </c>
      <c r="G22" s="7">
        <f t="shared" si="1"/>
        <v>193.38391661551589</v>
      </c>
      <c r="H22" s="12">
        <v>6.3230420028614924E-3</v>
      </c>
      <c r="I22" s="9">
        <f t="shared" si="3"/>
        <v>3.7715828438299966E-2</v>
      </c>
      <c r="J22" s="9">
        <f t="shared" si="3"/>
        <v>8.2613849483634455E-2</v>
      </c>
      <c r="K22" s="9">
        <f t="shared" si="3"/>
        <v>0.11371750144296079</v>
      </c>
      <c r="L22" s="9">
        <f t="shared" si="3"/>
        <v>0.15162333525728106</v>
      </c>
      <c r="M22" s="9">
        <f t="shared" si="3"/>
        <v>0.18952916907160131</v>
      </c>
    </row>
    <row r="23" spans="1:13">
      <c r="A23" s="10" t="s">
        <v>14</v>
      </c>
      <c r="B23" s="47">
        <v>53147</v>
      </c>
      <c r="C23" s="32">
        <f>100%-'Sans formation continue'!C23</f>
        <v>0.62400300000000009</v>
      </c>
      <c r="D23" s="7">
        <f>C23*'Toute la CH'!C20</f>
        <v>50.30815470701414</v>
      </c>
      <c r="E23" s="27">
        <f>C23*'Toute la CH'!E20</f>
        <v>0</v>
      </c>
      <c r="F23" s="7">
        <f t="shared" si="0"/>
        <v>50.30815470701414</v>
      </c>
      <c r="G23" s="7">
        <f t="shared" si="1"/>
        <v>336.05071332607974</v>
      </c>
      <c r="H23" s="12">
        <v>6.3230420028614924E-3</v>
      </c>
      <c r="I23" s="9">
        <f t="shared" si="3"/>
        <v>2.7495047529420304E-2</v>
      </c>
      <c r="J23" s="9">
        <f t="shared" si="3"/>
        <v>6.0225953192486491E-2</v>
      </c>
      <c r="K23" s="9">
        <f t="shared" si="3"/>
        <v>8.2900687498250344E-2</v>
      </c>
      <c r="L23" s="9">
        <f t="shared" si="3"/>
        <v>0.11053424999766713</v>
      </c>
      <c r="M23" s="9">
        <f t="shared" si="3"/>
        <v>0.1381678124970839</v>
      </c>
    </row>
    <row r="24" spans="1:13">
      <c r="A24" s="10" t="s">
        <v>15</v>
      </c>
      <c r="B24" s="45">
        <v>60344</v>
      </c>
      <c r="C24" s="32">
        <f>100%-'Sans formation continue'!C24</f>
        <v>0.64632500000000004</v>
      </c>
      <c r="D24" s="7">
        <f>C24*'Toute la CH'!C21</f>
        <v>59.164064911709836</v>
      </c>
      <c r="E24" s="27">
        <f>C24*'Toute la CH'!E21</f>
        <v>0</v>
      </c>
      <c r="F24" s="7">
        <f t="shared" si="0"/>
        <v>59.164064911709836</v>
      </c>
      <c r="G24" s="7">
        <f t="shared" si="1"/>
        <v>381.55764662067389</v>
      </c>
      <c r="H24" s="12">
        <v>6.3230420028614924E-3</v>
      </c>
      <c r="I24" s="9">
        <f t="shared" si="3"/>
        <v>2.5353893762109461E-2</v>
      </c>
      <c r="J24" s="9">
        <f t="shared" si="3"/>
        <v>5.5535907596820706E-2</v>
      </c>
      <c r="K24" s="9">
        <f t="shared" si="3"/>
        <v>7.644486598495398E-2</v>
      </c>
      <c r="L24" s="9">
        <f t="shared" si="3"/>
        <v>0.10192648797993863</v>
      </c>
      <c r="M24" s="9">
        <f t="shared" si="3"/>
        <v>0.1274081099749233</v>
      </c>
    </row>
    <row r="25" spans="1:13">
      <c r="A25" s="10" t="s">
        <v>16</v>
      </c>
      <c r="B25" s="45">
        <v>151975</v>
      </c>
      <c r="C25" s="32">
        <f>100%-'Sans formation continue'!C25</f>
        <v>0.60468000000000011</v>
      </c>
      <c r="D25" s="7">
        <f>C25*'Toute la CH'!C22</f>
        <v>139.40254796914616</v>
      </c>
      <c r="E25" s="27">
        <f>C25*'Toute la CH'!E22</f>
        <v>0</v>
      </c>
      <c r="F25" s="7">
        <f t="shared" si="0"/>
        <v>139.40254796914616</v>
      </c>
      <c r="G25" s="7">
        <f t="shared" si="1"/>
        <v>960.94430838487528</v>
      </c>
      <c r="H25" s="12">
        <v>6.3230420028614924E-3</v>
      </c>
      <c r="I25" s="9">
        <f t="shared" si="3"/>
        <v>1.6517271700739158E-2</v>
      </c>
      <c r="J25" s="9">
        <f t="shared" si="3"/>
        <v>3.6179913173522392E-2</v>
      </c>
      <c r="K25" s="9">
        <f t="shared" si="3"/>
        <v>4.980144799246107E-2</v>
      </c>
      <c r="L25" s="9">
        <f t="shared" si="3"/>
        <v>6.6401930656614774E-2</v>
      </c>
      <c r="M25" s="9">
        <f t="shared" si="3"/>
        <v>8.3002413320768451E-2</v>
      </c>
    </row>
    <row r="26" spans="1:13">
      <c r="A26" s="10" t="s">
        <v>17</v>
      </c>
      <c r="B26" s="45">
        <v>202021</v>
      </c>
      <c r="C26" s="32">
        <f>100%-'Sans formation continue'!C26</f>
        <v>0.629965</v>
      </c>
      <c r="D26" s="7">
        <f>C26*'Toute la CH'!C23</f>
        <v>193.05715111539598</v>
      </c>
      <c r="E26" s="27">
        <f>C26*'Toute la CH'!E23</f>
        <v>0</v>
      </c>
      <c r="F26" s="7">
        <f t="shared" si="0"/>
        <v>193.05715111539598</v>
      </c>
      <c r="G26" s="7">
        <f t="shared" si="1"/>
        <v>1277.3872684600815</v>
      </c>
      <c r="H26" s="12">
        <v>6.3230420028614924E-3</v>
      </c>
      <c r="I26" s="9">
        <f t="shared" ref="I26:M37" si="4">1.96*SQRT(I$5*(1-I$5)/$F26)</f>
        <v>1.4035591574670631E-2</v>
      </c>
      <c r="J26" s="9">
        <f t="shared" si="4"/>
        <v>3.0743968720202217E-2</v>
      </c>
      <c r="K26" s="9">
        <f t="shared" si="4"/>
        <v>4.2318900876232725E-2</v>
      </c>
      <c r="L26" s="9">
        <f t="shared" si="4"/>
        <v>5.6425201168310297E-2</v>
      </c>
      <c r="M26" s="9">
        <f t="shared" si="4"/>
        <v>7.0531501460387877E-2</v>
      </c>
    </row>
    <row r="27" spans="1:13">
      <c r="A27" s="10" t="s">
        <v>18</v>
      </c>
      <c r="B27" s="45">
        <v>378922</v>
      </c>
      <c r="C27" s="32">
        <f>100%-'Sans formation continue'!C27</f>
        <v>0.58126100000000003</v>
      </c>
      <c r="D27" s="7">
        <f>C27*'Toute la CH'!C24</f>
        <v>334.1134516051394</v>
      </c>
      <c r="E27" s="27">
        <f>C27*'Toute la CH'!E24</f>
        <v>0</v>
      </c>
      <c r="F27" s="7">
        <f t="shared" si="0"/>
        <v>334.1134516051394</v>
      </c>
      <c r="G27" s="7">
        <f t="shared" si="1"/>
        <v>2395.9397218082822</v>
      </c>
      <c r="H27" s="12">
        <v>6.3230420028614924E-3</v>
      </c>
      <c r="I27" s="9">
        <f t="shared" si="4"/>
        <v>1.0669073037153164E-2</v>
      </c>
      <c r="J27" s="9">
        <f t="shared" si="4"/>
        <v>2.3369848430167581E-2</v>
      </c>
      <c r="K27" s="9">
        <f t="shared" si="4"/>
        <v>3.2168465568304147E-2</v>
      </c>
      <c r="L27" s="9">
        <f t="shared" si="4"/>
        <v>4.2891287424405532E-2</v>
      </c>
      <c r="M27" s="9">
        <f t="shared" si="4"/>
        <v>5.3614109280506909E-2</v>
      </c>
    </row>
    <row r="28" spans="1:13" s="2" customFormat="1" ht="15.75">
      <c r="A28" s="13" t="s">
        <v>38</v>
      </c>
      <c r="B28" s="46">
        <v>876993</v>
      </c>
      <c r="C28" s="32">
        <f>100%-'Sans formation continue'!C28</f>
        <v>0.60330499999999998</v>
      </c>
      <c r="D28" s="17">
        <f>C28*'Toute la CH'!C25</f>
        <v>802.6126619761335</v>
      </c>
      <c r="E28" s="16">
        <f>C28*'Toute la CH'!E25</f>
        <v>0</v>
      </c>
      <c r="F28" s="17">
        <f t="shared" si="0"/>
        <v>802.6126619761335</v>
      </c>
      <c r="G28" s="17">
        <f t="shared" si="1"/>
        <v>5545.2635752155084</v>
      </c>
      <c r="H28" s="15">
        <v>6.3230420028614924E-3</v>
      </c>
      <c r="I28" s="20">
        <f t="shared" si="4"/>
        <v>6.883679873918123E-3</v>
      </c>
      <c r="J28" s="20">
        <f t="shared" si="4"/>
        <v>1.5078212955807715E-2</v>
      </c>
      <c r="K28" s="20">
        <f t="shared" si="4"/>
        <v>2.0755075744279435E-2</v>
      </c>
      <c r="L28" s="20">
        <f t="shared" si="4"/>
        <v>2.7673434325705914E-2</v>
      </c>
      <c r="M28" s="20">
        <f t="shared" si="4"/>
        <v>3.4591792907132393E-2</v>
      </c>
    </row>
    <row r="29" spans="1:13">
      <c r="A29" s="10" t="s">
        <v>19</v>
      </c>
      <c r="B29" s="45">
        <v>27255</v>
      </c>
      <c r="C29" s="32">
        <f>100%-'Sans formation continue'!C29</f>
        <v>0.64880800000000005</v>
      </c>
      <c r="D29" s="7">
        <f>C29*'Toute la CH'!C26</f>
        <v>26.824728675600817</v>
      </c>
      <c r="E29" s="27">
        <f>C29*'Toute la CH'!E26</f>
        <v>0</v>
      </c>
      <c r="F29" s="7">
        <f t="shared" si="0"/>
        <v>26.824728675600817</v>
      </c>
      <c r="G29" s="7">
        <f t="shared" si="1"/>
        <v>172.33450978798999</v>
      </c>
      <c r="H29" s="12">
        <v>6.3230420028614924E-3</v>
      </c>
      <c r="I29" s="9">
        <f t="shared" si="4"/>
        <v>3.7653556215326719E-2</v>
      </c>
      <c r="J29" s="9">
        <f t="shared" si="4"/>
        <v>8.247744659209677E-2</v>
      </c>
      <c r="K29" s="9">
        <f t="shared" si="4"/>
        <v>0.11352974362617568</v>
      </c>
      <c r="L29" s="9">
        <f t="shared" si="4"/>
        <v>0.15137299150156758</v>
      </c>
      <c r="M29" s="9">
        <f t="shared" si="4"/>
        <v>0.18921623937695947</v>
      </c>
    </row>
    <row r="30" spans="1:13">
      <c r="A30" s="10" t="s">
        <v>24</v>
      </c>
      <c r="B30" s="47">
        <v>61222</v>
      </c>
      <c r="C30" s="32">
        <f>100%-'Sans formation continue'!C30</f>
        <v>0.59021400000000002</v>
      </c>
      <c r="D30" s="7">
        <f>C30*'Toute la CH'!C27</f>
        <v>54.813808119881529</v>
      </c>
      <c r="E30" s="27">
        <f>C30*'Toute la CH'!E27</f>
        <v>0</v>
      </c>
      <c r="F30" s="7">
        <f t="shared" si="0"/>
        <v>54.813808119881529</v>
      </c>
      <c r="G30" s="7">
        <f t="shared" si="1"/>
        <v>387.10927749918631</v>
      </c>
      <c r="H30" s="12">
        <v>6.3230420028614924E-3</v>
      </c>
      <c r="I30" s="9">
        <f t="shared" si="4"/>
        <v>2.6340783030994037E-2</v>
      </c>
      <c r="J30" s="9">
        <f t="shared" si="4"/>
        <v>5.7697618604972689E-2</v>
      </c>
      <c r="K30" s="9">
        <f t="shared" si="4"/>
        <v>7.9420449089061526E-2</v>
      </c>
      <c r="L30" s="9">
        <f t="shared" si="4"/>
        <v>0.1058939321187487</v>
      </c>
      <c r="M30" s="9">
        <f t="shared" si="4"/>
        <v>0.13236741514843586</v>
      </c>
    </row>
    <row r="31" spans="1:13">
      <c r="A31" s="10" t="s">
        <v>20</v>
      </c>
      <c r="B31" s="45">
        <v>92005</v>
      </c>
      <c r="C31" s="32">
        <f>100%-'Sans formation continue'!C31</f>
        <v>0.63690399999999991</v>
      </c>
      <c r="D31" s="7">
        <f>C31*'Toute la CH'!C28</f>
        <v>88.891116561557723</v>
      </c>
      <c r="E31" s="27">
        <f>C31*'Toute la CH'!E28</f>
        <v>0</v>
      </c>
      <c r="F31" s="7">
        <f t="shared" si="0"/>
        <v>88.891116561557723</v>
      </c>
      <c r="G31" s="7">
        <f t="shared" si="1"/>
        <v>581.75147947327162</v>
      </c>
      <c r="H31" s="12">
        <v>6.3230420028614924E-3</v>
      </c>
      <c r="I31" s="9">
        <f t="shared" si="4"/>
        <v>2.0684474312355934E-2</v>
      </c>
      <c r="J31" s="9">
        <f t="shared" si="4"/>
        <v>4.5307875187855777E-2</v>
      </c>
      <c r="K31" s="9">
        <f t="shared" si="4"/>
        <v>6.2366036618026498E-2</v>
      </c>
      <c r="L31" s="9">
        <f t="shared" si="4"/>
        <v>8.3154715490702011E-2</v>
      </c>
      <c r="M31" s="9">
        <f t="shared" si="4"/>
        <v>0.10394339436337749</v>
      </c>
    </row>
    <row r="32" spans="1:13">
      <c r="A32" s="10" t="s">
        <v>21</v>
      </c>
      <c r="B32" s="45">
        <v>118086</v>
      </c>
      <c r="C32" s="32">
        <f>100%-'Sans formation continue'!C32</f>
        <v>0.55712499999999998</v>
      </c>
      <c r="D32" s="7">
        <f>C32*'Toute la CH'!C29</f>
        <v>99.798500084849508</v>
      </c>
      <c r="E32" s="27">
        <f>C32*'Toute la CH'!E29</f>
        <v>0</v>
      </c>
      <c r="F32" s="7">
        <f t="shared" si="0"/>
        <v>99.798500084849508</v>
      </c>
      <c r="G32" s="7">
        <f t="shared" si="1"/>
        <v>746.66273794990218</v>
      </c>
      <c r="H32" s="12">
        <v>6.3230420028614924E-3</v>
      </c>
      <c r="I32" s="9">
        <f t="shared" si="4"/>
        <v>1.9521431518924902E-2</v>
      </c>
      <c r="J32" s="9">
        <f t="shared" si="4"/>
        <v>4.276031236720286E-2</v>
      </c>
      <c r="K32" s="9">
        <f t="shared" si="4"/>
        <v>5.8859330653537816E-2</v>
      </c>
      <c r="L32" s="9">
        <f t="shared" si="4"/>
        <v>7.8479107538050416E-2</v>
      </c>
      <c r="M32" s="9">
        <f t="shared" si="4"/>
        <v>9.8098884422563024E-2</v>
      </c>
    </row>
    <row r="33" spans="1:13">
      <c r="A33" s="10" t="s">
        <v>22</v>
      </c>
      <c r="B33" s="45">
        <v>300289</v>
      </c>
      <c r="C33" s="32">
        <f>100%-'Sans formation continue'!C33</f>
        <v>0.59145099999999995</v>
      </c>
      <c r="D33" s="7">
        <f>C33*'Toute la CH'!C30</f>
        <v>269.42081740000089</v>
      </c>
      <c r="E33" s="27">
        <f>C33*'Toute la CH'!E30</f>
        <v>0</v>
      </c>
      <c r="F33" s="7">
        <f t="shared" si="0"/>
        <v>269.42081740000089</v>
      </c>
      <c r="G33" s="7">
        <f t="shared" si="1"/>
        <v>1898.7399599972746</v>
      </c>
      <c r="H33" s="12">
        <v>6.3230420028614924E-3</v>
      </c>
      <c r="I33" s="9">
        <f t="shared" si="4"/>
        <v>1.1881139468697536E-2</v>
      </c>
      <c r="J33" s="9">
        <f t="shared" si="4"/>
        <v>2.6024794056075891E-2</v>
      </c>
      <c r="K33" s="9">
        <f t="shared" si="4"/>
        <v>3.5822983363229303E-2</v>
      </c>
      <c r="L33" s="9">
        <f t="shared" si="4"/>
        <v>4.7763977817639074E-2</v>
      </c>
      <c r="M33" s="9">
        <f t="shared" si="4"/>
        <v>5.970497227204883E-2</v>
      </c>
    </row>
    <row r="34" spans="1:13" s="2" customFormat="1" ht="15.75">
      <c r="A34" s="13" t="s">
        <v>39</v>
      </c>
      <c r="B34" s="46">
        <v>598857</v>
      </c>
      <c r="C34" s="32">
        <f>100%-'Sans formation continue'!C34</f>
        <v>0.59415599999999991</v>
      </c>
      <c r="D34" s="17">
        <f>C34*'Toute la CH'!C31</f>
        <v>539.75487412886719</v>
      </c>
      <c r="E34" s="16">
        <f>C34*'Toute la CH'!E31</f>
        <v>0</v>
      </c>
      <c r="F34" s="17">
        <f t="shared" si="0"/>
        <v>539.75487412886719</v>
      </c>
      <c r="G34" s="17">
        <f t="shared" si="1"/>
        <v>3786.5979647076247</v>
      </c>
      <c r="H34" s="15">
        <v>6.3230420028614924E-3</v>
      </c>
      <c r="I34" s="20">
        <f t="shared" si="4"/>
        <v>8.3941240352154375E-3</v>
      </c>
      <c r="J34" s="20">
        <f t="shared" si="4"/>
        <v>1.8386733854373862E-2</v>
      </c>
      <c r="K34" s="20">
        <f t="shared" si="4"/>
        <v>2.5309236244103295E-2</v>
      </c>
      <c r="L34" s="20">
        <f t="shared" si="4"/>
        <v>3.3745648325471063E-2</v>
      </c>
      <c r="M34" s="20">
        <f t="shared" si="4"/>
        <v>4.218206040683882E-2</v>
      </c>
    </row>
    <row r="35" spans="1:13">
      <c r="A35" s="10" t="s">
        <v>23</v>
      </c>
      <c r="B35" s="45">
        <v>264249</v>
      </c>
      <c r="C35" s="32">
        <f>100%-'Sans formation continue'!C35</f>
        <v>0.47043999999999997</v>
      </c>
      <c r="D35" s="7">
        <f>C35*'Toute la CH'!C32</f>
        <v>423.39599999999996</v>
      </c>
      <c r="E35" s="27">
        <f>C35*'Toute la CH'!E32</f>
        <v>0</v>
      </c>
      <c r="F35" s="7">
        <f t="shared" si="0"/>
        <v>423.39599999999996</v>
      </c>
      <c r="G35" s="7">
        <f t="shared" si="1"/>
        <v>1670.8575262141464</v>
      </c>
      <c r="H35" s="12">
        <v>6.3230420028614924E-3</v>
      </c>
      <c r="I35" s="9">
        <f t="shared" si="4"/>
        <v>9.4776418530114655E-3</v>
      </c>
      <c r="J35" s="9">
        <f t="shared" si="4"/>
        <v>2.0760102851389902E-2</v>
      </c>
      <c r="K35" s="9">
        <f t="shared" si="4"/>
        <v>2.8576165385279743E-2</v>
      </c>
      <c r="L35" s="9">
        <f t="shared" si="4"/>
        <v>3.8101553847039657E-2</v>
      </c>
      <c r="M35" s="9">
        <f t="shared" si="4"/>
        <v>4.7626942308799561E-2</v>
      </c>
    </row>
    <row r="36" spans="1:13" s="2" customFormat="1" ht="15.75">
      <c r="A36" s="13" t="s">
        <v>33</v>
      </c>
      <c r="B36" s="46">
        <v>264249</v>
      </c>
      <c r="C36" s="32">
        <f>100%-'Sans formation continue'!C36</f>
        <v>0.47043999999999997</v>
      </c>
      <c r="D36" s="17">
        <f>C36*'Toute la CH'!C33</f>
        <v>423.39599999999996</v>
      </c>
      <c r="E36" s="16">
        <f>C36*'Toute la CH'!E33</f>
        <v>0</v>
      </c>
      <c r="F36" s="17">
        <f t="shared" si="0"/>
        <v>423.39599999999996</v>
      </c>
      <c r="G36" s="17">
        <f t="shared" si="1"/>
        <v>1670.8575262141464</v>
      </c>
      <c r="H36" s="15">
        <v>6.3230420028614924E-3</v>
      </c>
      <c r="I36" s="20">
        <f t="shared" si="4"/>
        <v>9.4776418530114655E-3</v>
      </c>
      <c r="J36" s="20">
        <f t="shared" si="4"/>
        <v>2.0760102851389902E-2</v>
      </c>
      <c r="K36" s="20">
        <f t="shared" si="4"/>
        <v>2.8576165385279743E-2</v>
      </c>
      <c r="L36" s="20">
        <f t="shared" si="4"/>
        <v>3.8101553847039657E-2</v>
      </c>
      <c r="M36" s="20">
        <f t="shared" si="4"/>
        <v>4.7626942308799561E-2</v>
      </c>
    </row>
    <row r="37" spans="1:13" s="2" customFormat="1" ht="15.75">
      <c r="A37" s="13" t="s">
        <v>40</v>
      </c>
      <c r="B37" s="46">
        <v>6263105</v>
      </c>
      <c r="C37" s="32">
        <f>100%-'Sans formation continue'!C37</f>
        <v>0.582592</v>
      </c>
      <c r="D37" s="17">
        <f>C37*'Toute la CH'!C34</f>
        <v>5825.92</v>
      </c>
      <c r="E37" s="16">
        <f>C37*'Toute la CH'!E34</f>
        <v>0</v>
      </c>
      <c r="F37" s="14">
        <f t="shared" si="0"/>
        <v>5825.92</v>
      </c>
      <c r="G37" s="14">
        <v>40000</v>
      </c>
      <c r="H37" s="15">
        <f>G37/B37</f>
        <v>6.3866085591731256E-3</v>
      </c>
      <c r="I37" s="20">
        <f t="shared" si="4"/>
        <v>2.5550029758349248E-3</v>
      </c>
      <c r="J37" s="20">
        <f t="shared" si="4"/>
        <v>5.5965529597519544E-3</v>
      </c>
      <c r="K37" s="20">
        <f t="shared" si="4"/>
        <v>7.703623826441755E-3</v>
      </c>
      <c r="L37" s="20">
        <f t="shared" si="4"/>
        <v>1.0271498435255674E-2</v>
      </c>
      <c r="M37" s="20">
        <f t="shared" si="4"/>
        <v>1.2839373044069589E-2</v>
      </c>
    </row>
    <row r="38" spans="1:13" ht="8.25" customHeight="1"/>
    <row r="39" spans="1:13" ht="25.5" customHeight="1">
      <c r="A39" s="23"/>
      <c r="B39" s="56" t="s">
        <v>44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</row>
  </sheetData>
  <mergeCells count="3">
    <mergeCell ref="I4:M4"/>
    <mergeCell ref="I3:M3"/>
    <mergeCell ref="B39:M39"/>
  </mergeCells>
  <phoneticPr fontId="2" type="noConversion"/>
  <conditionalFormatting sqref="I6:M37">
    <cfRule type="expression" dxfId="2" priority="1" stopIfTrue="1">
      <formula>AND($F6&lt;400)</formula>
    </cfRule>
  </conditionalFormatting>
  <pageMargins left="0.78740157480314965" right="0.78740157480314965" top="0.78740157480314965" bottom="0.78740157480314965" header="0.35433070866141736" footer="0.15748031496062992"/>
  <pageSetup paperSize="9" scale="79" orientation="landscape" r:id="rId1"/>
  <headerFooter alignWithMargins="0">
    <oddHeader>&amp;C&amp;"Arial,Fett"&amp;14Microrecensement "Formation de base et formation continue 2016"</oddHeader>
    <oddFooter>&amp;L&amp;F / &amp;A&amp;C&amp;P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5">
    <pageSetUpPr fitToPage="1"/>
  </sheetPr>
  <dimension ref="A1:P40"/>
  <sheetViews>
    <sheetView view="pageLayout" topLeftCell="A31" zoomScaleNormal="100" workbookViewId="0">
      <selection activeCell="B40" sqref="B40:M40"/>
    </sheetView>
  </sheetViews>
  <sheetFormatPr baseColWidth="10" defaultColWidth="20.28515625" defaultRowHeight="15"/>
  <cols>
    <col min="1" max="1" width="23.7109375" style="1" customWidth="1"/>
    <col min="2" max="2" width="18" style="1" customWidth="1"/>
    <col min="3" max="4" width="16" style="1" customWidth="1"/>
    <col min="5" max="5" width="10.7109375" style="1" customWidth="1"/>
    <col min="6" max="6" width="15.28515625" style="1" bestFit="1" customWidth="1"/>
    <col min="7" max="7" width="9.42578125" style="1" bestFit="1" customWidth="1"/>
    <col min="8" max="9" width="9.42578125" style="1" hidden="1" customWidth="1"/>
    <col min="10" max="14" width="10.7109375" style="1" customWidth="1"/>
    <col min="15" max="16384" width="20.28515625" style="1"/>
  </cols>
  <sheetData>
    <row r="1" spans="1:16" ht="15.75">
      <c r="A1" s="2" t="s">
        <v>57</v>
      </c>
      <c r="J1" s="25" t="s">
        <v>46</v>
      </c>
    </row>
    <row r="2" spans="1:16" ht="15.75">
      <c r="A2" s="2"/>
    </row>
    <row r="3" spans="1:16" ht="15.75">
      <c r="A3" s="2"/>
      <c r="E3" s="2" t="s">
        <v>58</v>
      </c>
    </row>
    <row r="4" spans="1:16" ht="15.75">
      <c r="C4" s="3"/>
      <c r="E4" s="2" t="s">
        <v>59</v>
      </c>
      <c r="J4" s="59" t="s">
        <v>50</v>
      </c>
      <c r="K4" s="57"/>
      <c r="L4" s="57"/>
      <c r="M4" s="57"/>
      <c r="N4" s="60"/>
    </row>
    <row r="5" spans="1:16" ht="15.75">
      <c r="B5" s="26" t="s">
        <v>61</v>
      </c>
      <c r="C5" s="3"/>
      <c r="E5" s="2" t="s">
        <v>60</v>
      </c>
      <c r="F5" s="2"/>
      <c r="G5" s="2"/>
      <c r="H5" s="2" t="s">
        <v>26</v>
      </c>
      <c r="J5" s="59" t="s">
        <v>51</v>
      </c>
      <c r="K5" s="57"/>
      <c r="L5" s="57"/>
      <c r="M5" s="57"/>
      <c r="N5" s="60"/>
    </row>
    <row r="6" spans="1:16" ht="32.25" thickBot="1">
      <c r="A6" s="22" t="s">
        <v>34</v>
      </c>
      <c r="B6" s="22" t="s">
        <v>62</v>
      </c>
      <c r="C6" s="22" t="s">
        <v>63</v>
      </c>
      <c r="D6" s="22" t="s">
        <v>48</v>
      </c>
      <c r="E6" s="4" t="s">
        <v>27</v>
      </c>
      <c r="F6" s="4" t="s">
        <v>42</v>
      </c>
      <c r="G6" s="4" t="s">
        <v>28</v>
      </c>
      <c r="H6" s="5" t="s">
        <v>27</v>
      </c>
      <c r="I6" s="5" t="s">
        <v>25</v>
      </c>
      <c r="J6" s="21">
        <v>0.01</v>
      </c>
      <c r="K6" s="21">
        <v>0.05</v>
      </c>
      <c r="L6" s="21">
        <v>0.1</v>
      </c>
      <c r="M6" s="21">
        <v>0.2</v>
      </c>
      <c r="N6" s="21">
        <v>0.5</v>
      </c>
      <c r="P6" s="40"/>
    </row>
    <row r="7" spans="1:16" ht="15.75" thickBot="1">
      <c r="A7" s="6" t="s">
        <v>0</v>
      </c>
      <c r="B7" s="48">
        <v>252869</v>
      </c>
      <c r="C7" s="42">
        <f>B7*VLOOKUP(A7,'Population par canton'!$A$2:$C$25,3)</f>
        <v>63662</v>
      </c>
      <c r="D7" s="31">
        <v>0.57365299999999997</v>
      </c>
      <c r="E7" s="7">
        <f>D7*'Toute la CH'!C3*VLOOKUP(A7,'Population par canton'!$A$2:$E$25,3)</f>
        <v>55.399073640474107</v>
      </c>
      <c r="F7" s="27">
        <f>D7*'Toute la CH'!E3*VLOOKUP(A7,'Population par canton'!$A$2:$E$25,3)</f>
        <v>0</v>
      </c>
      <c r="G7" s="7">
        <f t="shared" ref="G7:G38" si="0">F7+E7</f>
        <v>55.399073640474107</v>
      </c>
      <c r="H7" s="7">
        <f t="shared" ref="H7:H37" si="1">B7*I7</f>
        <v>1598.9013082215827</v>
      </c>
      <c r="I7" s="8">
        <v>6.3230420028614924E-3</v>
      </c>
      <c r="J7" s="9">
        <f t="shared" ref="J7:N16" si="2">1.96*SQRT(J$6*(1-J$6)/$G7)</f>
        <v>2.6201274513637806E-2</v>
      </c>
      <c r="K7" s="9">
        <f t="shared" si="2"/>
        <v>5.7392035083894601E-2</v>
      </c>
      <c r="L7" s="9">
        <f t="shared" si="2"/>
        <v>7.8999815082580249E-2</v>
      </c>
      <c r="M7" s="9">
        <f t="shared" si="2"/>
        <v>0.10533308677677365</v>
      </c>
      <c r="N7" s="9">
        <f t="shared" si="2"/>
        <v>0.13166635847096705</v>
      </c>
    </row>
    <row r="8" spans="1:16" ht="15.75" thickBot="1">
      <c r="A8" s="10" t="s">
        <v>1</v>
      </c>
      <c r="B8" s="45">
        <v>359085</v>
      </c>
      <c r="C8" s="42">
        <f>B8*VLOOKUP(A8,'Population par canton'!$A$2:$C$25,3)</f>
        <v>104001</v>
      </c>
      <c r="D8" s="31">
        <v>0.65985100000000008</v>
      </c>
      <c r="E8" s="7">
        <f>D8*'Toute la CH'!C4*VLOOKUP(A8,'Population par canton'!$A$2:$E$25,3)</f>
        <v>104.10134716420932</v>
      </c>
      <c r="F8" s="27">
        <f>D8*'Toute la CH'!E4*VLOOKUP(A8,'Population par canton'!$A$2:$E$25,3)</f>
        <v>0</v>
      </c>
      <c r="G8" s="7">
        <f t="shared" si="0"/>
        <v>104.10134716420932</v>
      </c>
      <c r="H8" s="7">
        <f t="shared" si="1"/>
        <v>2270.5095375975188</v>
      </c>
      <c r="I8" s="12">
        <v>6.3230420028614924E-3</v>
      </c>
      <c r="J8" s="9">
        <f t="shared" si="2"/>
        <v>1.9113732064919366E-2</v>
      </c>
      <c r="K8" s="9">
        <f t="shared" si="2"/>
        <v>4.1867275604590748E-2</v>
      </c>
      <c r="L8" s="9">
        <f t="shared" si="2"/>
        <v>5.7630070547929527E-2</v>
      </c>
      <c r="M8" s="9">
        <f t="shared" si="2"/>
        <v>7.6840094063906031E-2</v>
      </c>
      <c r="N8" s="9">
        <f t="shared" si="2"/>
        <v>9.6050117579882535E-2</v>
      </c>
    </row>
    <row r="9" spans="1:16" ht="15.75" thickBot="1">
      <c r="A9" s="10" t="s">
        <v>2</v>
      </c>
      <c r="B9" s="45">
        <v>571464</v>
      </c>
      <c r="C9" s="42">
        <f>B9*VLOOKUP(A9,'Population par canton'!$A$2:$C$25,3)</f>
        <v>157600.99999999997</v>
      </c>
      <c r="D9" s="31">
        <v>0.63617899999999994</v>
      </c>
      <c r="E9" s="7">
        <f>D9*'Toute la CH'!C5*VLOOKUP(A9,'Population par canton'!$A$2:$E$25,3)</f>
        <v>152.09370984549386</v>
      </c>
      <c r="F9" s="27">
        <f>D9*'Toute la CH'!E5*VLOOKUP(A9,'Population par canton'!$A$2:$E$25,3)</f>
        <v>0</v>
      </c>
      <c r="G9" s="7">
        <f t="shared" si="0"/>
        <v>152.09370984549386</v>
      </c>
      <c r="H9" s="7">
        <f t="shared" si="1"/>
        <v>3613.3908751232398</v>
      </c>
      <c r="I9" s="12">
        <v>6.3230420028614924E-3</v>
      </c>
      <c r="J9" s="9">
        <f t="shared" si="2"/>
        <v>1.5813137308852327E-2</v>
      </c>
      <c r="K9" s="9">
        <f t="shared" si="2"/>
        <v>3.4637556686172473E-2</v>
      </c>
      <c r="L9" s="9">
        <f t="shared" si="2"/>
        <v>4.7678402919848643E-2</v>
      </c>
      <c r="M9" s="9">
        <f t="shared" si="2"/>
        <v>6.3571203893131534E-2</v>
      </c>
      <c r="N9" s="9">
        <f t="shared" si="2"/>
        <v>7.9464004866414403E-2</v>
      </c>
    </row>
    <row r="10" spans="1:16" s="2" customFormat="1" ht="16.5" thickBot="1">
      <c r="A10" s="13" t="s">
        <v>35</v>
      </c>
      <c r="B10" s="46">
        <v>1183418</v>
      </c>
      <c r="C10" s="14">
        <f>SUM(C7:C9)</f>
        <v>325264</v>
      </c>
      <c r="D10" s="31">
        <v>0.63087499999999996</v>
      </c>
      <c r="E10" s="17">
        <f>D10*'Toute la CH'!C6*VLOOKUP(A10,'Population par canton'!$A$2:$E$25,3)</f>
        <v>272.78542384209749</v>
      </c>
      <c r="F10" s="16">
        <f>SUM(F7:F9)</f>
        <v>0</v>
      </c>
      <c r="G10" s="17">
        <f t="shared" si="0"/>
        <v>272.78542384209749</v>
      </c>
      <c r="H10" s="17">
        <f t="shared" si="1"/>
        <v>7482.8017209423415</v>
      </c>
      <c r="I10" s="15">
        <v>6.3230420028614924E-3</v>
      </c>
      <c r="J10" s="20">
        <f t="shared" si="2"/>
        <v>1.1807639589995421E-2</v>
      </c>
      <c r="K10" s="20">
        <f t="shared" si="2"/>
        <v>2.5863797780305481E-2</v>
      </c>
      <c r="L10" s="20">
        <f t="shared" si="2"/>
        <v>3.5601372890691534E-2</v>
      </c>
      <c r="M10" s="20">
        <f t="shared" si="2"/>
        <v>4.7468497187588714E-2</v>
      </c>
      <c r="N10" s="20">
        <f t="shared" si="2"/>
        <v>5.9335621484485887E-2</v>
      </c>
    </row>
    <row r="11" spans="1:16" ht="15.75" thickBot="1">
      <c r="A11" s="10" t="s">
        <v>3</v>
      </c>
      <c r="B11" s="45">
        <v>53816</v>
      </c>
      <c r="C11" s="7">
        <f>B11*VLOOKUP(A11,'Population par canton'!$A$2:$E$25,3)</f>
        <v>12358</v>
      </c>
      <c r="D11" s="31">
        <v>0.54865399999999998</v>
      </c>
      <c r="E11" s="7">
        <f>D11*'Toute la CH'!C7*VLOOKUP(A11,'Population par canton'!$A$2:$E$25,3)</f>
        <v>10.285364709737989</v>
      </c>
      <c r="F11" s="27">
        <f>D11*'Toute la CH'!E7*VLOOKUP(A11,'Population par canton'!$A$2:$E$25,3)</f>
        <v>0</v>
      </c>
      <c r="G11" s="7">
        <f t="shared" si="0"/>
        <v>10.285364709737989</v>
      </c>
      <c r="H11" s="7">
        <f t="shared" si="1"/>
        <v>340.28082842599406</v>
      </c>
      <c r="I11" s="12">
        <v>6.3230420028614924E-3</v>
      </c>
      <c r="J11" s="9">
        <f t="shared" si="2"/>
        <v>6.0808434208678888E-2</v>
      </c>
      <c r="K11" s="9">
        <f t="shared" si="2"/>
        <v>0.13319656597944068</v>
      </c>
      <c r="L11" s="9">
        <f t="shared" si="2"/>
        <v>0.18334432759927249</v>
      </c>
      <c r="M11" s="9">
        <f t="shared" si="2"/>
        <v>0.24445910346569669</v>
      </c>
      <c r="N11" s="9">
        <f t="shared" si="2"/>
        <v>0.30557387933212082</v>
      </c>
    </row>
    <row r="12" spans="1:16" ht="15.75" thickBot="1">
      <c r="A12" s="10" t="s">
        <v>4</v>
      </c>
      <c r="B12" s="45">
        <v>132882</v>
      </c>
      <c r="C12" s="7">
        <f>B12*VLOOKUP(A12,'Population par canton'!$A$2:$E$25,3)</f>
        <v>34405</v>
      </c>
      <c r="D12" s="31">
        <v>0.55494100000000002</v>
      </c>
      <c r="E12" s="7">
        <f>D12*'Toute la CH'!C8*VLOOKUP(A12,'Population par canton'!$A$2:$E$25,3)</f>
        <v>28.962852326426908</v>
      </c>
      <c r="F12" s="27">
        <f>D12*'Toute la CH'!E8*VLOOKUP(A12,'Population par canton'!$A$2:$E$25,3)</f>
        <v>0</v>
      </c>
      <c r="G12" s="7">
        <f t="shared" si="0"/>
        <v>28.962852326426908</v>
      </c>
      <c r="H12" s="7">
        <f t="shared" si="1"/>
        <v>840.21846742424088</v>
      </c>
      <c r="I12" s="12">
        <v>6.3230420028614924E-3</v>
      </c>
      <c r="J12" s="9">
        <f t="shared" si="2"/>
        <v>3.6237064056616371E-2</v>
      </c>
      <c r="K12" s="9">
        <f t="shared" si="2"/>
        <v>7.9374720897342835E-2</v>
      </c>
      <c r="L12" s="9">
        <f t="shared" si="2"/>
        <v>0.10925885907260952</v>
      </c>
      <c r="M12" s="9">
        <f t="shared" si="2"/>
        <v>0.14567847876347936</v>
      </c>
      <c r="N12" s="9">
        <f t="shared" si="2"/>
        <v>0.18209809845434918</v>
      </c>
    </row>
    <row r="13" spans="1:16" ht="15.75" thickBot="1">
      <c r="A13" s="10" t="s">
        <v>5</v>
      </c>
      <c r="B13" s="45">
        <v>228023</v>
      </c>
      <c r="C13" s="7">
        <f>B13*VLOOKUP(A13,'Population par canton'!$A$2:$E$25,3)</f>
        <v>60645</v>
      </c>
      <c r="D13" s="31">
        <v>0.72491799999999995</v>
      </c>
      <c r="E13" s="7">
        <f>D13*'Toute la CH'!C9*VLOOKUP(A13,'Population par canton'!$A$2:$E$25,3)</f>
        <v>66.689404479954177</v>
      </c>
      <c r="F13" s="27">
        <f>D13*'Toute la CH'!E9*VLOOKUP(A13,'Population par canton'!$A$2:$E$25,3)</f>
        <v>0</v>
      </c>
      <c r="G13" s="7">
        <f t="shared" si="0"/>
        <v>66.689404479954177</v>
      </c>
      <c r="H13" s="7">
        <f t="shared" si="1"/>
        <v>1441.7990066184861</v>
      </c>
      <c r="I13" s="12">
        <v>6.3230420028614924E-3</v>
      </c>
      <c r="J13" s="9">
        <f t="shared" si="2"/>
        <v>2.3880600811996434E-2</v>
      </c>
      <c r="K13" s="9">
        <f t="shared" si="2"/>
        <v>5.2308763793654553E-2</v>
      </c>
      <c r="L13" s="9">
        <f t="shared" si="2"/>
        <v>7.2002720601498774E-2</v>
      </c>
      <c r="M13" s="9">
        <f t="shared" si="2"/>
        <v>9.6003627468665045E-2</v>
      </c>
      <c r="N13" s="9">
        <f t="shared" si="2"/>
        <v>0.12000453433583129</v>
      </c>
    </row>
    <row r="14" spans="1:16" ht="15.75" thickBot="1">
      <c r="A14" s="10" t="s">
        <v>6</v>
      </c>
      <c r="B14" s="45">
        <v>201914</v>
      </c>
      <c r="C14" s="7">
        <f>B14*VLOOKUP(A14,'Population par canton'!$A$2:$E$25,3)</f>
        <v>49035</v>
      </c>
      <c r="D14" s="31">
        <v>0.54888999999999999</v>
      </c>
      <c r="E14" s="7">
        <f>D14*'Toute la CH'!C10*VLOOKUP(A14,'Population par canton'!$A$2:$E$25,3)</f>
        <v>40.828596729943179</v>
      </c>
      <c r="F14" s="27">
        <f>D14*'Toute la CH'!E10*VLOOKUP(A14,'Population par canton'!$A$2:$E$25,3)</f>
        <v>0</v>
      </c>
      <c r="G14" s="7">
        <f t="shared" si="0"/>
        <v>40.828596729943179</v>
      </c>
      <c r="H14" s="7">
        <f t="shared" si="1"/>
        <v>1276.7107029657755</v>
      </c>
      <c r="I14" s="12">
        <v>6.3230420028614924E-3</v>
      </c>
      <c r="J14" s="9">
        <f t="shared" si="2"/>
        <v>3.0520485785167605E-2</v>
      </c>
      <c r="K14" s="9">
        <f t="shared" si="2"/>
        <v>6.6852961295761307E-2</v>
      </c>
      <c r="L14" s="9">
        <f t="shared" si="2"/>
        <v>9.2022727062524068E-2</v>
      </c>
      <c r="M14" s="9">
        <f t="shared" si="2"/>
        <v>0.12269696941669875</v>
      </c>
      <c r="N14" s="9">
        <f t="shared" si="2"/>
        <v>0.15337121177087343</v>
      </c>
    </row>
    <row r="15" spans="1:16" ht="15.75" thickBot="1">
      <c r="A15" s="10" t="s">
        <v>7</v>
      </c>
      <c r="B15" s="45">
        <v>768112</v>
      </c>
      <c r="C15" s="7">
        <f>B15*VLOOKUP(A15,'Population par canton'!$A$2:$E$25,3)</f>
        <v>194499.99999999997</v>
      </c>
      <c r="D15" s="31">
        <v>0.67462900000000003</v>
      </c>
      <c r="E15" s="7">
        <f>D15*'Toute la CH'!C11*VLOOKUP(A15,'Population par canton'!$A$2:$E$25,3)</f>
        <v>199.04788488838537</v>
      </c>
      <c r="F15" s="27">
        <f>D15*'Toute la CH'!E11*VLOOKUP(A15,'Population par canton'!$A$2:$E$25,3)</f>
        <v>0</v>
      </c>
      <c r="G15" s="7">
        <f t="shared" si="0"/>
        <v>199.04788488838537</v>
      </c>
      <c r="H15" s="7">
        <f t="shared" si="1"/>
        <v>4856.8044389019469</v>
      </c>
      <c r="I15" s="12">
        <v>6.3230420028614924E-3</v>
      </c>
      <c r="J15" s="9">
        <f t="shared" si="2"/>
        <v>1.3822763741272467E-2</v>
      </c>
      <c r="K15" s="9">
        <f t="shared" si="2"/>
        <v>3.0277784433065384E-2</v>
      </c>
      <c r="L15" s="9">
        <f t="shared" si="2"/>
        <v>4.1677200814118194E-2</v>
      </c>
      <c r="M15" s="9">
        <f t="shared" si="2"/>
        <v>5.5569601085490937E-2</v>
      </c>
      <c r="N15" s="9">
        <f t="shared" si="2"/>
        <v>6.9462001356863659E-2</v>
      </c>
    </row>
    <row r="16" spans="1:16" s="2" customFormat="1" ht="16.5" thickBot="1">
      <c r="A16" s="13" t="s">
        <v>8</v>
      </c>
      <c r="B16" s="46">
        <v>1384747</v>
      </c>
      <c r="C16" s="14">
        <f>SUM(C11:C15)</f>
        <v>350943</v>
      </c>
      <c r="D16" s="31">
        <v>0.64796200000000004</v>
      </c>
      <c r="E16" s="17">
        <f>D16*'Toute la CH'!C12*VLOOKUP(A16,'Population par canton'!$A$2:$E$25,3)</f>
        <v>420.46604659819644</v>
      </c>
      <c r="F16" s="16">
        <f>SUM(F11:F15)</f>
        <v>0</v>
      </c>
      <c r="G16" s="17">
        <f t="shared" si="0"/>
        <v>420.46604659819644</v>
      </c>
      <c r="H16" s="17">
        <f t="shared" si="1"/>
        <v>8755.8134443364434</v>
      </c>
      <c r="I16" s="15">
        <v>6.3230420028614924E-3</v>
      </c>
      <c r="J16" s="20">
        <f t="shared" si="2"/>
        <v>9.510606275393527E-3</v>
      </c>
      <c r="K16" s="20">
        <f t="shared" si="2"/>
        <v>2.0832309082613003E-2</v>
      </c>
      <c r="L16" s="20">
        <f t="shared" si="2"/>
        <v>2.8675556858436188E-2</v>
      </c>
      <c r="M16" s="20">
        <f t="shared" si="2"/>
        <v>3.8234075811248255E-2</v>
      </c>
      <c r="N16" s="20">
        <f t="shared" si="2"/>
        <v>4.7792594764060309E-2</v>
      </c>
    </row>
    <row r="17" spans="1:14" ht="15.75" thickBot="1">
      <c r="A17" s="10" t="s">
        <v>9</v>
      </c>
      <c r="B17" s="45">
        <v>144846</v>
      </c>
      <c r="C17" s="7">
        <f>B17*VLOOKUP(A17,'Population par canton'!$A$2:$E$25,3)</f>
        <v>44745</v>
      </c>
      <c r="D17" s="31">
        <v>0.60399400000000003</v>
      </c>
      <c r="E17" s="7">
        <f>D17*'Toute la CH'!C13*VLOOKUP(A17,'Population par canton'!$A$2:$E$25,3)</f>
        <v>40.99681254609213</v>
      </c>
      <c r="F17" s="27">
        <f>D17*'Toute la CH'!E13*VLOOKUP(A17,'Population par canton'!$A$2:$E$25,3)</f>
        <v>0</v>
      </c>
      <c r="G17" s="7">
        <f t="shared" si="0"/>
        <v>40.99681254609213</v>
      </c>
      <c r="H17" s="7">
        <f t="shared" si="1"/>
        <v>915.86734194647568</v>
      </c>
      <c r="I17" s="12">
        <v>6.3230420028614924E-3</v>
      </c>
      <c r="J17" s="9">
        <f t="shared" ref="J17:N26" si="3">1.96*SQRT(J$6*(1-J$6)/$G17)</f>
        <v>3.045780645288728E-2</v>
      </c>
      <c r="K17" s="9">
        <f t="shared" si="3"/>
        <v>6.671566666013605E-2</v>
      </c>
      <c r="L17" s="9">
        <f t="shared" si="3"/>
        <v>9.1833741764993287E-2</v>
      </c>
      <c r="M17" s="9">
        <f t="shared" si="3"/>
        <v>0.12244498901999105</v>
      </c>
      <c r="N17" s="9">
        <f t="shared" si="3"/>
        <v>0.15305623627498882</v>
      </c>
    </row>
    <row r="18" spans="1:14" ht="15.75" thickBot="1">
      <c r="A18" s="10" t="s">
        <v>10</v>
      </c>
      <c r="B18" s="45">
        <v>212484</v>
      </c>
      <c r="C18" s="7">
        <f>B18*VLOOKUP(A18,'Population par canton'!$A$2:$E$25,3)</f>
        <v>49046</v>
      </c>
      <c r="D18" s="31">
        <v>0.727765</v>
      </c>
      <c r="E18" s="7">
        <f>D18*'Toute la CH'!C14*VLOOKUP(A18,'Population par canton'!$A$2:$E$25,3)</f>
        <v>54.146166523917223</v>
      </c>
      <c r="F18" s="27">
        <f>D18*'Toute la CH'!E14*VLOOKUP(A18,'Population par canton'!$A$2:$E$25,3)</f>
        <v>0</v>
      </c>
      <c r="G18" s="7">
        <f t="shared" si="0"/>
        <v>54.146166523917223</v>
      </c>
      <c r="H18" s="7">
        <f t="shared" si="1"/>
        <v>1343.5452569360214</v>
      </c>
      <c r="I18" s="12">
        <v>6.3230420028614924E-3</v>
      </c>
      <c r="J18" s="9">
        <f t="shared" si="3"/>
        <v>2.6502681131757716E-2</v>
      </c>
      <c r="K18" s="9">
        <f t="shared" si="3"/>
        <v>5.8052244921879853E-2</v>
      </c>
      <c r="L18" s="9">
        <f t="shared" si="3"/>
        <v>7.990859022951996E-2</v>
      </c>
      <c r="M18" s="9">
        <f t="shared" si="3"/>
        <v>0.10654478697269328</v>
      </c>
      <c r="N18" s="9">
        <f t="shared" si="3"/>
        <v>0.13318098371586659</v>
      </c>
    </row>
    <row r="19" spans="1:14" ht="15.75" thickBot="1">
      <c r="A19" s="10" t="s">
        <v>11</v>
      </c>
      <c r="B19" s="45">
        <v>494392</v>
      </c>
      <c r="C19" s="7">
        <f>B19*VLOOKUP(A19,'Population par canton'!$A$2:$E$25,3)</f>
        <v>129230.00000000001</v>
      </c>
      <c r="D19" s="31">
        <v>0.73388199999999992</v>
      </c>
      <c r="E19" s="7">
        <f>D19*'Toute la CH'!C15*VLOOKUP(A19,'Population par canton'!$A$2:$E$25,3)</f>
        <v>143.86744653080521</v>
      </c>
      <c r="F19" s="27">
        <f>D19*'Toute la CH'!E15*VLOOKUP(A19,'Population par canton'!$A$2:$E$25,3)</f>
        <v>0</v>
      </c>
      <c r="G19" s="7">
        <f t="shared" si="0"/>
        <v>143.86744653080521</v>
      </c>
      <c r="H19" s="7">
        <f t="shared" si="1"/>
        <v>3126.0613818786987</v>
      </c>
      <c r="I19" s="12">
        <v>6.3230420028614924E-3</v>
      </c>
      <c r="J19" s="9">
        <f t="shared" si="3"/>
        <v>1.6258946458690048E-2</v>
      </c>
      <c r="K19" s="9">
        <f t="shared" si="3"/>
        <v>3.5614070036883327E-2</v>
      </c>
      <c r="L19" s="9">
        <f t="shared" si="3"/>
        <v>4.9022568081775041E-2</v>
      </c>
      <c r="M19" s="9">
        <f t="shared" si="3"/>
        <v>6.5363424109033397E-2</v>
      </c>
      <c r="N19" s="9">
        <f t="shared" si="3"/>
        <v>8.1704280136291746E-2</v>
      </c>
    </row>
    <row r="20" spans="1:14" s="2" customFormat="1" ht="16.5" thickBot="1">
      <c r="A20" s="13" t="s">
        <v>36</v>
      </c>
      <c r="B20" s="46">
        <v>851722</v>
      </c>
      <c r="C20" s="14">
        <f>SUM(C17:C19)</f>
        <v>223021</v>
      </c>
      <c r="D20" s="31">
        <v>0.70354099999999997</v>
      </c>
      <c r="E20" s="17">
        <f>D20*'Toute la CH'!C16*VLOOKUP(A20,'Population par canton'!$A$2:$E$25,3)</f>
        <v>220.7496275366739</v>
      </c>
      <c r="F20" s="16">
        <f>SUM(F17:F19)</f>
        <v>0</v>
      </c>
      <c r="G20" s="17">
        <f t="shared" si="0"/>
        <v>220.7496275366739</v>
      </c>
      <c r="H20" s="17">
        <f t="shared" si="1"/>
        <v>5385.4739807611959</v>
      </c>
      <c r="I20" s="15">
        <v>6.3230420028614924E-3</v>
      </c>
      <c r="J20" s="20">
        <f t="shared" si="3"/>
        <v>1.3125736421310319E-2</v>
      </c>
      <c r="K20" s="20">
        <f t="shared" si="3"/>
        <v>2.8750995483127911E-2</v>
      </c>
      <c r="L20" s="20">
        <f t="shared" si="3"/>
        <v>3.9575584369625973E-2</v>
      </c>
      <c r="M20" s="20">
        <f t="shared" si="3"/>
        <v>5.276744582616797E-2</v>
      </c>
      <c r="N20" s="20">
        <f t="shared" si="3"/>
        <v>6.5959307282709961E-2</v>
      </c>
    </row>
    <row r="21" spans="1:14" ht="15.75" thickBot="1">
      <c r="A21" s="10" t="s">
        <v>12</v>
      </c>
      <c r="B21" s="45">
        <v>1103119</v>
      </c>
      <c r="C21" s="7">
        <f>B21*VLOOKUP(A21,'Population par canton'!$A$2:$E$25,3)</f>
        <v>333679</v>
      </c>
      <c r="D21" s="31">
        <v>0.71387500000000004</v>
      </c>
      <c r="E21" s="7">
        <f>D21*'Toute la CH'!C17*VLOOKUP(A21,'Population par canton'!$A$2:$E$25,3)</f>
        <v>361.34662587958434</v>
      </c>
      <c r="F21" s="27">
        <f>D21*'Toute la CH'!E17*VLOOKUP(A21,'Population par canton'!$A$2:$E$25,3)</f>
        <v>0</v>
      </c>
      <c r="G21" s="7">
        <f t="shared" si="0"/>
        <v>361.34662587958434</v>
      </c>
      <c r="H21" s="7">
        <f t="shared" si="1"/>
        <v>6975.0677711545668</v>
      </c>
      <c r="I21" s="12">
        <v>6.3230420028614924E-3</v>
      </c>
      <c r="J21" s="9">
        <f t="shared" si="3"/>
        <v>1.0259156780528182E-2</v>
      </c>
      <c r="K21" s="9">
        <f t="shared" si="3"/>
        <v>2.2471955918510009E-2</v>
      </c>
      <c r="L21" s="9">
        <f t="shared" si="3"/>
        <v>3.0932521551311331E-2</v>
      </c>
      <c r="M21" s="9">
        <f t="shared" si="3"/>
        <v>4.1243362068415113E-2</v>
      </c>
      <c r="N21" s="9">
        <f t="shared" si="3"/>
        <v>5.1554202585518884E-2</v>
      </c>
    </row>
    <row r="22" spans="1:14" s="2" customFormat="1" ht="16.5" thickBot="1">
      <c r="A22" s="13" t="s">
        <v>37</v>
      </c>
      <c r="B22" s="46">
        <v>1103119</v>
      </c>
      <c r="C22" s="14">
        <f>SUM(C21:C21)</f>
        <v>333679</v>
      </c>
      <c r="D22" s="31">
        <v>0.71387500000000004</v>
      </c>
      <c r="E22" s="17">
        <f>D22*'Toute la CH'!C18*VLOOKUP(A22,'Population par canton'!$A$2:$E$25,3)</f>
        <v>361.34662587958434</v>
      </c>
      <c r="F22" s="16">
        <f>SUM(F21)</f>
        <v>0</v>
      </c>
      <c r="G22" s="17">
        <f t="shared" si="0"/>
        <v>361.34662587958434</v>
      </c>
      <c r="H22" s="17">
        <f t="shared" si="1"/>
        <v>6975.0677711545668</v>
      </c>
      <c r="I22" s="15">
        <v>6.3230420028614924E-3</v>
      </c>
      <c r="J22" s="20">
        <f t="shared" si="3"/>
        <v>1.0259156780528182E-2</v>
      </c>
      <c r="K22" s="20">
        <f t="shared" si="3"/>
        <v>2.2471955918510009E-2</v>
      </c>
      <c r="L22" s="20">
        <f t="shared" si="3"/>
        <v>3.0932521551311331E-2</v>
      </c>
      <c r="M22" s="20">
        <f t="shared" si="3"/>
        <v>4.1243362068415113E-2</v>
      </c>
      <c r="N22" s="20">
        <f t="shared" si="3"/>
        <v>5.1554202585518884E-2</v>
      </c>
    </row>
    <row r="23" spans="1:14" ht="15.75" thickBot="1">
      <c r="A23" s="10" t="s">
        <v>13</v>
      </c>
      <c r="B23" s="45">
        <v>30584</v>
      </c>
      <c r="C23" s="7">
        <f>B23*VLOOKUP(A23,'Population par canton'!$A$2:$E$25,3)</f>
        <v>7741.0000000000009</v>
      </c>
      <c r="D23" s="31">
        <v>0.59847099999999998</v>
      </c>
      <c r="E23" s="7">
        <f>D23*'Toute la CH'!C19*VLOOKUP(A23,'Population par canton'!$A$2:$E$25,3)</f>
        <v>7.0276986979017328</v>
      </c>
      <c r="F23" s="27">
        <f>D23*'Toute la CH'!E19*VLOOKUP(A23,'Population par canton'!$A$2:$E$25,3)</f>
        <v>0</v>
      </c>
      <c r="G23" s="7">
        <f t="shared" si="0"/>
        <v>7.0276986979017328</v>
      </c>
      <c r="H23" s="7">
        <f t="shared" si="1"/>
        <v>193.38391661551589</v>
      </c>
      <c r="I23" s="12">
        <v>6.3230420028614924E-3</v>
      </c>
      <c r="J23" s="9">
        <f t="shared" si="3"/>
        <v>7.3564299170626291E-2</v>
      </c>
      <c r="K23" s="9">
        <f t="shared" si="3"/>
        <v>0.16113738424156207</v>
      </c>
      <c r="L23" s="9">
        <f t="shared" si="3"/>
        <v>0.22180470755856393</v>
      </c>
      <c r="M23" s="9">
        <f t="shared" si="3"/>
        <v>0.2957396100780853</v>
      </c>
      <c r="N23" s="9">
        <f t="shared" si="3"/>
        <v>0.36967451259760659</v>
      </c>
    </row>
    <row r="24" spans="1:14" ht="15.75" thickBot="1">
      <c r="A24" s="10" t="s">
        <v>14</v>
      </c>
      <c r="B24" s="47">
        <v>53147</v>
      </c>
      <c r="C24" s="7">
        <f>B24*VLOOKUP(A24,'Population par canton'!$A$2:$E$25,3)</f>
        <v>12364</v>
      </c>
      <c r="D24" s="31">
        <v>0.84038000000000002</v>
      </c>
      <c r="E24" s="7">
        <f>D24*'Toute la CH'!C20*VLOOKUP(A24,'Population par canton'!$A$2:$E$25,3)</f>
        <v>15.761867047983813</v>
      </c>
      <c r="F24" s="27">
        <f>D24*'Toute la CH'!E20*VLOOKUP(A24,'Population par canton'!$A$2:$E$25,3)</f>
        <v>0</v>
      </c>
      <c r="G24" s="7">
        <f t="shared" si="0"/>
        <v>15.761867047983813</v>
      </c>
      <c r="H24" s="7">
        <f t="shared" si="1"/>
        <v>336.05071332607974</v>
      </c>
      <c r="I24" s="12">
        <v>6.3230420028614924E-3</v>
      </c>
      <c r="J24" s="9">
        <f t="shared" si="3"/>
        <v>4.9121298504487772E-2</v>
      </c>
      <c r="K24" s="9">
        <f t="shared" si="3"/>
        <v>0.10759672342155106</v>
      </c>
      <c r="L24" s="9">
        <f t="shared" si="3"/>
        <v>0.14810628759493799</v>
      </c>
      <c r="M24" s="9">
        <f t="shared" si="3"/>
        <v>0.19747505012658401</v>
      </c>
      <c r="N24" s="9">
        <f t="shared" si="3"/>
        <v>0.24684381265822994</v>
      </c>
    </row>
    <row r="25" spans="1:14" ht="15.75" thickBot="1">
      <c r="A25" s="10" t="s">
        <v>15</v>
      </c>
      <c r="B25" s="45">
        <v>60344</v>
      </c>
      <c r="C25" s="7">
        <f>B25*VLOOKUP(A25,'Population par canton'!$A$2:$E$25,3)</f>
        <v>14974</v>
      </c>
      <c r="D25" s="31">
        <v>0.48950000000000005</v>
      </c>
      <c r="E25" s="7">
        <f>D25*'Toute la CH'!C21*VLOOKUP(A25,'Population par canton'!$A$2:$E$25,3)</f>
        <v>11.118942395016651</v>
      </c>
      <c r="F25" s="27">
        <f>D25*'Toute la CH'!E21*VLOOKUP(A25,'Population par canton'!$A$2:$E$25,3)</f>
        <v>0</v>
      </c>
      <c r="G25" s="7">
        <f t="shared" si="0"/>
        <v>11.118942395016651</v>
      </c>
      <c r="H25" s="7">
        <f t="shared" si="1"/>
        <v>381.55764662067389</v>
      </c>
      <c r="I25" s="12">
        <v>6.3230420028614924E-3</v>
      </c>
      <c r="J25" s="9">
        <f t="shared" si="3"/>
        <v>5.8484654485228285E-2</v>
      </c>
      <c r="K25" s="9">
        <f t="shared" si="3"/>
        <v>0.12810649116853395</v>
      </c>
      <c r="L25" s="9">
        <f t="shared" si="3"/>
        <v>0.17633786811007116</v>
      </c>
      <c r="M25" s="9">
        <f t="shared" si="3"/>
        <v>0.23511715748009487</v>
      </c>
      <c r="N25" s="9">
        <f t="shared" si="3"/>
        <v>0.29389644685011856</v>
      </c>
    </row>
    <row r="26" spans="1:14" ht="15.75" thickBot="1">
      <c r="A26" s="10" t="s">
        <v>16</v>
      </c>
      <c r="B26" s="45">
        <v>151975</v>
      </c>
      <c r="C26" s="7">
        <f>B26*VLOOKUP(A26,'Population par canton'!$A$2:$E$25,3)</f>
        <v>37375</v>
      </c>
      <c r="D26" s="31">
        <v>0.64167599999999991</v>
      </c>
      <c r="E26" s="7">
        <f>D26*'Toute la CH'!C22*VLOOKUP(A26,'Population par canton'!$A$2:$E$25,3)</f>
        <v>36.380607994257574</v>
      </c>
      <c r="F26" s="27">
        <f>D26*'Toute la CH'!E22*VLOOKUP(A26,'Population par canton'!$A$2:$E$25,3)</f>
        <v>0</v>
      </c>
      <c r="G26" s="7">
        <f t="shared" si="0"/>
        <v>36.380607994257574</v>
      </c>
      <c r="H26" s="7">
        <f t="shared" si="1"/>
        <v>960.94430838487528</v>
      </c>
      <c r="I26" s="12">
        <v>6.3230420028614924E-3</v>
      </c>
      <c r="J26" s="9">
        <f t="shared" si="3"/>
        <v>3.2332455780828412E-2</v>
      </c>
      <c r="K26" s="9">
        <f t="shared" si="3"/>
        <v>7.0821953167046092E-2</v>
      </c>
      <c r="L26" s="9">
        <f t="shared" si="3"/>
        <v>9.748602215978662E-2</v>
      </c>
      <c r="M26" s="9">
        <f t="shared" si="3"/>
        <v>0.12998136287971548</v>
      </c>
      <c r="N26" s="9">
        <f t="shared" si="3"/>
        <v>0.16247670359964433</v>
      </c>
    </row>
    <row r="27" spans="1:14" ht="15.75" thickBot="1">
      <c r="A27" s="10" t="s">
        <v>17</v>
      </c>
      <c r="B27" s="45">
        <v>202021</v>
      </c>
      <c r="C27" s="7">
        <f>B27*VLOOKUP(A27,'Population par canton'!$A$2:$E$25,3)</f>
        <v>50491</v>
      </c>
      <c r="D27" s="31">
        <v>0.69385699999999995</v>
      </c>
      <c r="E27" s="7">
        <f>D27*'Toute la CH'!C23*VLOOKUP(A27,'Population par canton'!$A$2:$E$25,3)</f>
        <v>53.14432576172856</v>
      </c>
      <c r="F27" s="27">
        <f>D27*'Toute la CH'!E23*VLOOKUP(A27,'Population par canton'!$A$2:$E$25,3)</f>
        <v>0</v>
      </c>
      <c r="G27" s="7">
        <f t="shared" si="0"/>
        <v>53.14432576172856</v>
      </c>
      <c r="H27" s="7">
        <f t="shared" si="1"/>
        <v>1277.3872684600815</v>
      </c>
      <c r="I27" s="12">
        <v>6.3230420028614924E-3</v>
      </c>
      <c r="J27" s="9">
        <f t="shared" ref="J27:N38" si="4">1.96*SQRT(J$6*(1-J$6)/$G27)</f>
        <v>2.6751320088711589E-2</v>
      </c>
      <c r="K27" s="9">
        <f t="shared" si="4"/>
        <v>5.8596870937430823E-2</v>
      </c>
      <c r="L27" s="9">
        <f t="shared" si="4"/>
        <v>8.0658264891775716E-2</v>
      </c>
      <c r="M27" s="9">
        <f t="shared" si="4"/>
        <v>0.10754435318903427</v>
      </c>
      <c r="N27" s="9">
        <f t="shared" si="4"/>
        <v>0.13443044148629285</v>
      </c>
    </row>
    <row r="28" spans="1:14" ht="15.75" thickBot="1">
      <c r="A28" s="10" t="s">
        <v>18</v>
      </c>
      <c r="B28" s="45">
        <v>378922</v>
      </c>
      <c r="C28" s="7">
        <f>B28*VLOOKUP(A28,'Population par canton'!$A$2:$E$25,3)</f>
        <v>99722</v>
      </c>
      <c r="D28" s="31">
        <v>0.54236400000000007</v>
      </c>
      <c r="E28" s="7">
        <f>D28*'Toute la CH'!C24*VLOOKUP(A28,'Population par canton'!$A$2:$E$25,3)</f>
        <v>82.045504601677393</v>
      </c>
      <c r="F28" s="27">
        <f>D28*'Toute la CH'!E24*VLOOKUP(A28,'Population par canton'!$A$2:$E$25,3)</f>
        <v>0</v>
      </c>
      <c r="G28" s="7">
        <f t="shared" si="0"/>
        <v>82.045504601677393</v>
      </c>
      <c r="H28" s="7">
        <f t="shared" si="1"/>
        <v>2395.9397218082822</v>
      </c>
      <c r="I28" s="12">
        <v>6.3230420028614924E-3</v>
      </c>
      <c r="J28" s="9">
        <f t="shared" si="4"/>
        <v>2.1530111227959309E-2</v>
      </c>
      <c r="K28" s="9">
        <f t="shared" si="4"/>
        <v>4.7160182925911953E-2</v>
      </c>
      <c r="L28" s="9">
        <f t="shared" si="4"/>
        <v>6.4915727852508168E-2</v>
      </c>
      <c r="M28" s="9">
        <f t="shared" si="4"/>
        <v>8.6554303803344237E-2</v>
      </c>
      <c r="N28" s="9">
        <f t="shared" si="4"/>
        <v>0.10819287975418028</v>
      </c>
    </row>
    <row r="29" spans="1:14" s="2" customFormat="1" ht="16.5" thickBot="1">
      <c r="A29" s="13" t="s">
        <v>38</v>
      </c>
      <c r="B29" s="46">
        <v>876993</v>
      </c>
      <c r="C29" s="14">
        <f>SUM(C23:C28)</f>
        <v>222667</v>
      </c>
      <c r="D29" s="31">
        <v>0.60949900000000001</v>
      </c>
      <c r="E29" s="17">
        <f>D29*'Toute la CH'!C25*VLOOKUP(A29,'Population par canton'!$A$2:$E$25,3)</f>
        <v>196.91637252187545</v>
      </c>
      <c r="F29" s="16">
        <f>SUM(F23:F28)</f>
        <v>0</v>
      </c>
      <c r="G29" s="17">
        <f t="shared" si="0"/>
        <v>196.91637252187545</v>
      </c>
      <c r="H29" s="17">
        <f t="shared" si="1"/>
        <v>5545.2635752155084</v>
      </c>
      <c r="I29" s="15">
        <v>6.3230420028614924E-3</v>
      </c>
      <c r="J29" s="20">
        <f t="shared" si="4"/>
        <v>1.3897374320412987E-2</v>
      </c>
      <c r="K29" s="20">
        <f t="shared" si="4"/>
        <v>3.0441213619436969E-2</v>
      </c>
      <c r="L29" s="20">
        <f t="shared" si="4"/>
        <v>4.1902160174482041E-2</v>
      </c>
      <c r="M29" s="20">
        <f t="shared" si="4"/>
        <v>5.5869546899309383E-2</v>
      </c>
      <c r="N29" s="20">
        <f t="shared" si="4"/>
        <v>6.9836933624136718E-2</v>
      </c>
    </row>
    <row r="30" spans="1:14" ht="15.75" thickBot="1">
      <c r="A30" s="10" t="s">
        <v>19</v>
      </c>
      <c r="B30" s="45">
        <v>27255</v>
      </c>
      <c r="C30" s="7">
        <f>B30*VLOOKUP(A30,'Population par canton'!$A$2:$E$25,3)</f>
        <v>6578</v>
      </c>
      <c r="D30" s="31">
        <v>0.66194699999999995</v>
      </c>
      <c r="E30" s="7">
        <f>D30*'Toute la CH'!C26*VLOOKUP(A30,'Population par canton'!$A$2:$E$25,3)</f>
        <v>6.6052619083705286</v>
      </c>
      <c r="F30" s="27">
        <f>D30*'Toute la CH'!E26*VLOOKUP(A30,'Population par canton'!$A$2:$E$25,3)</f>
        <v>0</v>
      </c>
      <c r="G30" s="7">
        <f t="shared" si="0"/>
        <v>6.6052619083705286</v>
      </c>
      <c r="H30" s="7">
        <f t="shared" si="1"/>
        <v>172.33450978798999</v>
      </c>
      <c r="I30" s="12">
        <v>6.3230420028614924E-3</v>
      </c>
      <c r="J30" s="9">
        <f t="shared" si="4"/>
        <v>7.5880231519320648E-2</v>
      </c>
      <c r="K30" s="9">
        <f t="shared" si="4"/>
        <v>0.16621026993416491</v>
      </c>
      <c r="L30" s="9">
        <f t="shared" si="4"/>
        <v>0.22878750632262368</v>
      </c>
      <c r="M30" s="9">
        <f t="shared" si="4"/>
        <v>0.30505000843016489</v>
      </c>
      <c r="N30" s="9">
        <f t="shared" si="4"/>
        <v>0.3813125105377061</v>
      </c>
    </row>
    <row r="31" spans="1:14" ht="15.75" thickBot="1">
      <c r="A31" s="10" t="s">
        <v>24</v>
      </c>
      <c r="B31" s="47">
        <v>61222</v>
      </c>
      <c r="C31" s="7">
        <f>B31*VLOOKUP(A31,'Population par canton'!$A$2:$E$25,3)</f>
        <v>14746</v>
      </c>
      <c r="D31" s="31">
        <v>0.57032700000000003</v>
      </c>
      <c r="E31" s="7">
        <f>D31*'Toute la CH'!C27*VLOOKUP(A31,'Population par canton'!$A$2:$E$25,3)</f>
        <v>12.757662739729042</v>
      </c>
      <c r="F31" s="27">
        <f>D31*'Toute la CH'!E27*VLOOKUP(A31,'Population par canton'!$A$2:$E$25,3)</f>
        <v>0</v>
      </c>
      <c r="G31" s="7">
        <f t="shared" si="0"/>
        <v>12.757662739729042</v>
      </c>
      <c r="H31" s="7">
        <f t="shared" si="1"/>
        <v>387.10927749918631</v>
      </c>
      <c r="I31" s="12">
        <v>6.3230420028614924E-3</v>
      </c>
      <c r="J31" s="9">
        <f t="shared" si="4"/>
        <v>5.4599430165559036E-2</v>
      </c>
      <c r="K31" s="9">
        <f t="shared" si="4"/>
        <v>0.11959618262048237</v>
      </c>
      <c r="L31" s="9">
        <f t="shared" si="4"/>
        <v>0.16462347602397412</v>
      </c>
      <c r="M31" s="9">
        <f t="shared" si="4"/>
        <v>0.21949796803196553</v>
      </c>
      <c r="N31" s="9">
        <f t="shared" si="4"/>
        <v>0.27437246003995686</v>
      </c>
    </row>
    <row r="32" spans="1:14" ht="15.75" thickBot="1">
      <c r="A32" s="10" t="s">
        <v>20</v>
      </c>
      <c r="B32" s="45">
        <v>92005</v>
      </c>
      <c r="C32" s="7">
        <f>B32*VLOOKUP(A32,'Population par canton'!$A$2:$E$25,3)</f>
        <v>24209</v>
      </c>
      <c r="D32" s="31">
        <v>0.72946100000000003</v>
      </c>
      <c r="E32" s="7">
        <f>D32*'Toute la CH'!C28*VLOOKUP(A32,'Population par canton'!$A$2:$E$25,3)</f>
        <v>26.788715094327987</v>
      </c>
      <c r="F32" s="27">
        <f>D32*'Toute la CH'!E28*VLOOKUP(A32,'Population par canton'!$A$2:$E$25,3)</f>
        <v>0</v>
      </c>
      <c r="G32" s="7">
        <f t="shared" si="0"/>
        <v>26.788715094327987</v>
      </c>
      <c r="H32" s="7">
        <f t="shared" si="1"/>
        <v>581.75147947327162</v>
      </c>
      <c r="I32" s="12">
        <v>6.3230420028614924E-3</v>
      </c>
      <c r="J32" s="9">
        <f t="shared" si="4"/>
        <v>3.7678857614781937E-2</v>
      </c>
      <c r="K32" s="9">
        <f t="shared" si="4"/>
        <v>8.2532867514634331E-2</v>
      </c>
      <c r="L32" s="9">
        <f t="shared" si="4"/>
        <v>0.11360603021587011</v>
      </c>
      <c r="M32" s="9">
        <f t="shared" si="4"/>
        <v>0.15147470695449347</v>
      </c>
      <c r="N32" s="9">
        <f t="shared" si="4"/>
        <v>0.18934338369311682</v>
      </c>
    </row>
    <row r="33" spans="1:14" ht="15.75" thickBot="1">
      <c r="A33" s="10" t="s">
        <v>21</v>
      </c>
      <c r="B33" s="45">
        <v>118086</v>
      </c>
      <c r="C33" s="7">
        <f>B33*VLOOKUP(A33,'Population par canton'!$A$2:$E$25,3)</f>
        <v>29691.999999999996</v>
      </c>
      <c r="D33" s="31">
        <v>0.58665100000000003</v>
      </c>
      <c r="E33" s="7">
        <f>D33*'Toute la CH'!C29*VLOOKUP(A33,'Population par canton'!$A$2:$E$25,3)</f>
        <v>26.423614365338988</v>
      </c>
      <c r="F33" s="27">
        <f>D33*'Toute la CH'!E29*VLOOKUP(A33,'Population par canton'!$A$2:$E$25,3)</f>
        <v>0</v>
      </c>
      <c r="G33" s="7">
        <f t="shared" si="0"/>
        <v>26.423614365338988</v>
      </c>
      <c r="H33" s="7">
        <f t="shared" si="1"/>
        <v>746.66273794990218</v>
      </c>
      <c r="I33" s="12">
        <v>6.3230420028614924E-3</v>
      </c>
      <c r="J33" s="9">
        <f t="shared" si="4"/>
        <v>3.7938273005156467E-2</v>
      </c>
      <c r="K33" s="9">
        <f t="shared" si="4"/>
        <v>8.3101098543927499E-2</v>
      </c>
      <c r="L33" s="9">
        <f t="shared" si="4"/>
        <v>0.11438819704743</v>
      </c>
      <c r="M33" s="9">
        <f t="shared" si="4"/>
        <v>0.15251759606324</v>
      </c>
      <c r="N33" s="9">
        <f t="shared" si="4"/>
        <v>0.19064699507905</v>
      </c>
    </row>
    <row r="34" spans="1:14" ht="15.75" thickBot="1">
      <c r="A34" s="10" t="s">
        <v>22</v>
      </c>
      <c r="B34" s="45">
        <v>300289</v>
      </c>
      <c r="C34" s="7">
        <f>B34*VLOOKUP(A34,'Population par canton'!$A$2:$E$25,3)</f>
        <v>81175</v>
      </c>
      <c r="D34" s="31">
        <v>0.71112399999999998</v>
      </c>
      <c r="E34" s="7">
        <f>D34*'Toute la CH'!C30*VLOOKUP(A34,'Population par canton'!$A$2:$E$25,3)</f>
        <v>87.567023674180547</v>
      </c>
      <c r="F34" s="27">
        <f>D34*'Toute la CH'!E30*VLOOKUP(A34,'Population par canton'!$A$2:$E$25,3)</f>
        <v>0</v>
      </c>
      <c r="G34" s="7">
        <f t="shared" si="0"/>
        <v>87.567023674180547</v>
      </c>
      <c r="H34" s="7">
        <f t="shared" si="1"/>
        <v>1898.7399599972746</v>
      </c>
      <c r="I34" s="12">
        <v>6.3230420028614924E-3</v>
      </c>
      <c r="J34" s="9">
        <f t="shared" si="4"/>
        <v>2.0840271587008751E-2</v>
      </c>
      <c r="K34" s="9">
        <f t="shared" si="4"/>
        <v>4.5649138077498624E-2</v>
      </c>
      <c r="L34" s="9">
        <f t="shared" si="4"/>
        <v>6.2835783075647716E-2</v>
      </c>
      <c r="M34" s="9">
        <f t="shared" si="4"/>
        <v>8.3781044100863636E-2</v>
      </c>
      <c r="N34" s="9">
        <f t="shared" si="4"/>
        <v>0.10472630512607953</v>
      </c>
    </row>
    <row r="35" spans="1:14" s="2" customFormat="1" ht="16.5" thickBot="1">
      <c r="A35" s="13" t="s">
        <v>39</v>
      </c>
      <c r="B35" s="46">
        <v>598857</v>
      </c>
      <c r="C35" s="14">
        <f>SUM(C30:C34)</f>
        <v>156400</v>
      </c>
      <c r="D35" s="31">
        <v>0.67089399999999999</v>
      </c>
      <c r="E35" s="17">
        <f>D35*'Toute la CH'!C31*VLOOKUP(A35,'Population par canton'!$A$2:$E$25,3)</f>
        <v>148.00955086359278</v>
      </c>
      <c r="F35" s="16">
        <f>SUM(F30:F34)</f>
        <v>0</v>
      </c>
      <c r="G35" s="17">
        <f t="shared" si="0"/>
        <v>148.00955086359278</v>
      </c>
      <c r="H35" s="17">
        <f t="shared" si="1"/>
        <v>3786.5979647076247</v>
      </c>
      <c r="I35" s="15">
        <v>6.3230420028614924E-3</v>
      </c>
      <c r="J35" s="20">
        <f t="shared" si="4"/>
        <v>1.602982563318495E-2</v>
      </c>
      <c r="K35" s="20">
        <f t="shared" si="4"/>
        <v>3.5112197105129764E-2</v>
      </c>
      <c r="L35" s="20">
        <f t="shared" si="4"/>
        <v>4.8331742800086959E-2</v>
      </c>
      <c r="M35" s="20">
        <f t="shared" si="4"/>
        <v>6.4442323733449269E-2</v>
      </c>
      <c r="N35" s="20">
        <f t="shared" si="4"/>
        <v>8.0552904666811587E-2</v>
      </c>
    </row>
    <row r="36" spans="1:14" ht="15.75" thickBot="1">
      <c r="A36" s="10" t="s">
        <v>23</v>
      </c>
      <c r="B36" s="45">
        <v>264249</v>
      </c>
      <c r="C36" s="7">
        <f>B36*VLOOKUP(A36,'Population par canton'!$A$2:$E$25,3)</f>
        <v>61538</v>
      </c>
      <c r="D36" s="31">
        <v>0.61251600000000006</v>
      </c>
      <c r="E36" s="7">
        <f>D36*'Toute la CH'!C32*VLOOKUP(A36,'Population par canton'!$A$2:$E$25,3)</f>
        <v>128.37781277204456</v>
      </c>
      <c r="F36" s="27">
        <f>D36*'Toute la CH'!E32*VLOOKUP(A36,'Population par canton'!$A$2:$E$25,3)</f>
        <v>0</v>
      </c>
      <c r="G36" s="7">
        <f t="shared" si="0"/>
        <v>128.37781277204456</v>
      </c>
      <c r="H36" s="7">
        <f t="shared" si="1"/>
        <v>1670.8575262141464</v>
      </c>
      <c r="I36" s="12">
        <v>6.3230420028614924E-3</v>
      </c>
      <c r="J36" s="9">
        <f t="shared" si="4"/>
        <v>1.721189478384514E-2</v>
      </c>
      <c r="K36" s="9">
        <f t="shared" si="4"/>
        <v>3.7701435813001304E-2</v>
      </c>
      <c r="L36" s="9">
        <f t="shared" si="4"/>
        <v>5.1895815390081444E-2</v>
      </c>
      <c r="M36" s="9">
        <f t="shared" si="4"/>
        <v>6.9194420520108588E-2</v>
      </c>
      <c r="N36" s="9">
        <f t="shared" si="4"/>
        <v>8.6493025650135738E-2</v>
      </c>
    </row>
    <row r="37" spans="1:14" s="2" customFormat="1" ht="16.5" thickBot="1">
      <c r="A37" s="13" t="s">
        <v>33</v>
      </c>
      <c r="B37" s="46">
        <v>264249</v>
      </c>
      <c r="C37" s="14">
        <f>SUM(C36:C36)</f>
        <v>61538</v>
      </c>
      <c r="D37" s="31">
        <v>0.61251600000000006</v>
      </c>
      <c r="E37" s="17">
        <f>D37*'Toute la CH'!C33*VLOOKUP(A37,'Population par canton'!$A$2:$E$25,3)</f>
        <v>138.61205024134952</v>
      </c>
      <c r="F37" s="16">
        <f>SUM(F36)</f>
        <v>0</v>
      </c>
      <c r="G37" s="17">
        <f t="shared" si="0"/>
        <v>138.61205024134952</v>
      </c>
      <c r="H37" s="17">
        <f t="shared" si="1"/>
        <v>1670.8575262141464</v>
      </c>
      <c r="I37" s="15">
        <v>6.3230420028614924E-3</v>
      </c>
      <c r="J37" s="20">
        <f t="shared" si="4"/>
        <v>1.6564303336709718E-2</v>
      </c>
      <c r="K37" s="20">
        <f t="shared" si="4"/>
        <v>3.6282932639246118E-2</v>
      </c>
      <c r="L37" s="20">
        <f t="shared" si="4"/>
        <v>4.9943253710452835E-2</v>
      </c>
      <c r="M37" s="20">
        <f t="shared" si="4"/>
        <v>6.6591004947270452E-2</v>
      </c>
      <c r="N37" s="20">
        <f t="shared" si="4"/>
        <v>8.3238756184088061E-2</v>
      </c>
    </row>
    <row r="38" spans="1:14" s="2" customFormat="1" ht="15.75">
      <c r="A38" s="13" t="s">
        <v>40</v>
      </c>
      <c r="B38" s="46">
        <v>6263105</v>
      </c>
      <c r="C38" s="14">
        <f>C10+C16+C20+C22+C29+C35+C37</f>
        <v>1673512</v>
      </c>
      <c r="D38" s="31">
        <v>0.66062299999999996</v>
      </c>
      <c r="E38" s="17">
        <f>D38*'Toute la CH'!C34*VLOOKUP(A38,'Population par canton'!$A$2:$E$25,3)</f>
        <v>1604.3290116089029</v>
      </c>
      <c r="F38" s="18">
        <f>F10+F16+F20+F22+F29+F35+F37</f>
        <v>0</v>
      </c>
      <c r="G38" s="14">
        <f t="shared" si="0"/>
        <v>1604.3290116089029</v>
      </c>
      <c r="H38" s="14">
        <v>40000</v>
      </c>
      <c r="I38" s="15">
        <f>H38/B38</f>
        <v>6.3866085591731256E-3</v>
      </c>
      <c r="J38" s="20">
        <f t="shared" si="4"/>
        <v>4.8688562238567816E-3</v>
      </c>
      <c r="K38" s="20">
        <f t="shared" si="4"/>
        <v>1.0664884529665965E-2</v>
      </c>
      <c r="L38" s="20">
        <f t="shared" si="4"/>
        <v>1.468015386610871E-2</v>
      </c>
      <c r="M38" s="20">
        <f t="shared" si="4"/>
        <v>1.9573538488144946E-2</v>
      </c>
      <c r="N38" s="20">
        <f t="shared" si="4"/>
        <v>2.4466923110181182E-2</v>
      </c>
    </row>
    <row r="39" spans="1:14" ht="12.75" customHeight="1"/>
    <row r="40" spans="1:14" ht="33.75" customHeight="1">
      <c r="A40" s="23"/>
      <c r="B40" s="56" t="s">
        <v>44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24"/>
    </row>
  </sheetData>
  <mergeCells count="3">
    <mergeCell ref="B40:M40"/>
    <mergeCell ref="J5:N5"/>
    <mergeCell ref="J4:N4"/>
  </mergeCells>
  <phoneticPr fontId="2" type="noConversion"/>
  <conditionalFormatting sqref="J7:N38">
    <cfRule type="expression" dxfId="1" priority="1" stopIfTrue="1">
      <formula>AND($G7&lt;400)</formula>
    </cfRule>
  </conditionalFormatting>
  <pageMargins left="0.78740157480314965" right="0.78740157480314965" top="0.78740157480314965" bottom="0.78740157480314965" header="0.35433070866141736" footer="0.15748031496062992"/>
  <pageSetup paperSize="9" scale="74" orientation="landscape" r:id="rId1"/>
  <headerFooter alignWithMargins="0">
    <oddHeader>&amp;C&amp;"Arial,Fett"&amp;14Microrecensement "Formation de base et formation continue 2016"</oddHeader>
    <oddFooter>&amp;L&amp;F / &amp;A 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>
    <pageSetUpPr fitToPage="1"/>
  </sheetPr>
  <dimension ref="A1:P40"/>
  <sheetViews>
    <sheetView view="pageLayout" zoomScaleNormal="100" workbookViewId="0">
      <selection activeCell="B40" sqref="B40:M40"/>
    </sheetView>
  </sheetViews>
  <sheetFormatPr baseColWidth="10" defaultColWidth="20.28515625" defaultRowHeight="15"/>
  <cols>
    <col min="1" max="1" width="21.7109375" style="1" customWidth="1"/>
    <col min="2" max="2" width="17.42578125" style="1" customWidth="1"/>
    <col min="3" max="3" width="12.85546875" style="1" bestFit="1" customWidth="1"/>
    <col min="4" max="4" width="12.85546875" style="1" customWidth="1"/>
    <col min="5" max="5" width="10.7109375" style="1" customWidth="1"/>
    <col min="6" max="6" width="15.28515625" style="1" bestFit="1" customWidth="1"/>
    <col min="7" max="7" width="11.28515625" style="1" customWidth="1"/>
    <col min="8" max="9" width="9.42578125" style="1" hidden="1" customWidth="1"/>
    <col min="10" max="14" width="10.7109375" style="1" customWidth="1"/>
    <col min="15" max="16384" width="20.28515625" style="1"/>
  </cols>
  <sheetData>
    <row r="1" spans="1:16" ht="15.75">
      <c r="A1" s="2" t="s">
        <v>64</v>
      </c>
      <c r="J1" s="25" t="s">
        <v>46</v>
      </c>
    </row>
    <row r="3" spans="1:16" ht="15.75">
      <c r="E3" s="2" t="s">
        <v>65</v>
      </c>
    </row>
    <row r="4" spans="1:16" ht="15.75">
      <c r="C4" s="3"/>
      <c r="E4" s="2" t="s">
        <v>66</v>
      </c>
      <c r="J4" s="57" t="s">
        <v>50</v>
      </c>
      <c r="K4" s="57"/>
      <c r="L4" s="57"/>
      <c r="M4" s="57"/>
      <c r="N4" s="60"/>
      <c r="O4" s="39"/>
    </row>
    <row r="5" spans="1:16" ht="15.75">
      <c r="B5" s="26" t="s">
        <v>61</v>
      </c>
      <c r="C5" s="3"/>
      <c r="E5" s="2" t="s">
        <v>60</v>
      </c>
      <c r="F5" s="2"/>
      <c r="G5" s="2"/>
      <c r="H5" s="2" t="s">
        <v>26</v>
      </c>
      <c r="J5" s="57" t="s">
        <v>51</v>
      </c>
      <c r="K5" s="57"/>
      <c r="L5" s="57"/>
      <c r="M5" s="57"/>
      <c r="N5" s="60"/>
    </row>
    <row r="6" spans="1:16" ht="32.25" thickBot="1">
      <c r="A6" s="22" t="s">
        <v>34</v>
      </c>
      <c r="B6" s="22" t="s">
        <v>67</v>
      </c>
      <c r="C6" s="22" t="s">
        <v>68</v>
      </c>
      <c r="D6" s="22" t="s">
        <v>48</v>
      </c>
      <c r="E6" s="4" t="s">
        <v>27</v>
      </c>
      <c r="F6" s="4" t="s">
        <v>42</v>
      </c>
      <c r="G6" s="4" t="s">
        <v>28</v>
      </c>
      <c r="H6" s="5" t="s">
        <v>27</v>
      </c>
      <c r="I6" s="5" t="s">
        <v>25</v>
      </c>
      <c r="J6" s="21">
        <v>0.01</v>
      </c>
      <c r="K6" s="21">
        <v>0.05</v>
      </c>
      <c r="L6" s="21">
        <v>0.1</v>
      </c>
      <c r="M6" s="21">
        <v>0.2</v>
      </c>
      <c r="N6" s="21">
        <v>0.5</v>
      </c>
      <c r="P6" s="40"/>
    </row>
    <row r="7" spans="1:16" ht="15.75" thickBot="1">
      <c r="A7" s="6" t="s">
        <v>0</v>
      </c>
      <c r="B7" s="48">
        <v>252869</v>
      </c>
      <c r="C7" s="7">
        <f>B7*VLOOKUP(A7,'Population par canton'!$A$2:$E$25,4)</f>
        <v>115517</v>
      </c>
      <c r="D7" s="33">
        <v>0.52567999999999993</v>
      </c>
      <c r="E7" s="7">
        <f>D7*'Toute la CH'!C3*VLOOKUP(A7,'Population par canton'!$A$2:$E$25,4)</f>
        <v>92.117111445248881</v>
      </c>
      <c r="F7" s="27">
        <f>D7*'Toute la CH'!E3*VLOOKUP(A7,'Population par canton'!$A$2:$E$25,4)</f>
        <v>0</v>
      </c>
      <c r="G7" s="7">
        <f t="shared" ref="G7:G38" si="0">F7+E7</f>
        <v>92.117111445248881</v>
      </c>
      <c r="H7" s="7">
        <f t="shared" ref="H7:H37" si="1">B7*I7</f>
        <v>1598.9013082215827</v>
      </c>
      <c r="I7" s="8">
        <v>6.3230420028614924E-3</v>
      </c>
      <c r="J7" s="9">
        <f t="shared" ref="J7:N16" si="2">1.96*SQRT(J$6*(1-J$6)/$G7)</f>
        <v>2.0319055336631409E-2</v>
      </c>
      <c r="K7" s="9">
        <f t="shared" si="2"/>
        <v>4.4507450816736481E-2</v>
      </c>
      <c r="L7" s="9">
        <f t="shared" si="2"/>
        <v>6.1264256950977196E-2</v>
      </c>
      <c r="M7" s="9">
        <f t="shared" si="2"/>
        <v>8.168567593463627E-2</v>
      </c>
      <c r="N7" s="9">
        <f t="shared" si="2"/>
        <v>0.10210709491829534</v>
      </c>
    </row>
    <row r="8" spans="1:16" ht="15.75" thickBot="1">
      <c r="A8" s="10" t="s">
        <v>1</v>
      </c>
      <c r="B8" s="45">
        <v>359085</v>
      </c>
      <c r="C8" s="7">
        <f>B8*VLOOKUP(A8,'Population par canton'!$A$2:$E$25,4)</f>
        <v>158988</v>
      </c>
      <c r="D8" s="33">
        <v>0.53047699999999998</v>
      </c>
      <c r="E8" s="7">
        <f>D8*'Toute la CH'!C4*VLOOKUP(A8,'Population par canton'!$A$2:$E$25,4)</f>
        <v>127.9392676222933</v>
      </c>
      <c r="F8" s="27">
        <f>D8*'Toute la CH'!E4*VLOOKUP(A8,'Population par canton'!$A$2:$E$25,4)</f>
        <v>0</v>
      </c>
      <c r="G8" s="7">
        <f t="shared" si="0"/>
        <v>127.9392676222933</v>
      </c>
      <c r="H8" s="7">
        <f t="shared" si="1"/>
        <v>2270.5095375975188</v>
      </c>
      <c r="I8" s="12">
        <v>6.3230420028614924E-3</v>
      </c>
      <c r="J8" s="9">
        <f t="shared" si="2"/>
        <v>1.7241368673405259E-2</v>
      </c>
      <c r="K8" s="9">
        <f t="shared" si="2"/>
        <v>3.7765996279432529E-2</v>
      </c>
      <c r="L8" s="9">
        <f t="shared" si="2"/>
        <v>5.1984682510793516E-2</v>
      </c>
      <c r="M8" s="9">
        <f t="shared" si="2"/>
        <v>6.9312910014391355E-2</v>
      </c>
      <c r="N8" s="9">
        <f t="shared" si="2"/>
        <v>8.6641137517989186E-2</v>
      </c>
    </row>
    <row r="9" spans="1:16" ht="15.75" thickBot="1">
      <c r="A9" s="10" t="s">
        <v>2</v>
      </c>
      <c r="B9" s="45">
        <v>571464</v>
      </c>
      <c r="C9" s="7">
        <f>B9*VLOOKUP(A9,'Population par canton'!$A$2:$E$25,4)</f>
        <v>253796</v>
      </c>
      <c r="D9" s="33">
        <v>0.57479900000000006</v>
      </c>
      <c r="E9" s="7">
        <f>D9*'Toute la CH'!C5*VLOOKUP(A9,'Population par canton'!$A$2:$E$25,4)</f>
        <v>221.2960857430817</v>
      </c>
      <c r="F9" s="27">
        <f>D9*'Toute la CH'!E5*VLOOKUP(A9,'Population par canton'!$A$2:$E$25,4)</f>
        <v>0</v>
      </c>
      <c r="G9" s="7">
        <f t="shared" si="0"/>
        <v>221.2960857430817</v>
      </c>
      <c r="H9" s="7">
        <f t="shared" si="1"/>
        <v>3613.3908751232398</v>
      </c>
      <c r="I9" s="12">
        <v>6.3230420028614924E-3</v>
      </c>
      <c r="J9" s="9">
        <f t="shared" si="2"/>
        <v>1.310952036444748E-2</v>
      </c>
      <c r="K9" s="9">
        <f t="shared" si="2"/>
        <v>2.871547535971139E-2</v>
      </c>
      <c r="L9" s="9">
        <f t="shared" si="2"/>
        <v>3.9526691118541332E-2</v>
      </c>
      <c r="M9" s="9">
        <f t="shared" si="2"/>
        <v>5.2702254824721781E-2</v>
      </c>
      <c r="N9" s="9">
        <f t="shared" si="2"/>
        <v>6.5877818530902216E-2</v>
      </c>
    </row>
    <row r="10" spans="1:16" s="2" customFormat="1" ht="16.5" thickBot="1">
      <c r="A10" s="13" t="s">
        <v>35</v>
      </c>
      <c r="B10" s="46">
        <v>1183418</v>
      </c>
      <c r="C10" s="14">
        <f>SUM(C7:C9)</f>
        <v>528301</v>
      </c>
      <c r="D10" s="33">
        <v>0.55018800000000001</v>
      </c>
      <c r="E10" s="17">
        <f>D10*'Toute la CH'!C6*VLOOKUP(A10,'Population par canton'!$A$2:$E$25,4)</f>
        <v>474.71308017836708</v>
      </c>
      <c r="F10" s="16">
        <f>SUM(F7:F9)</f>
        <v>0</v>
      </c>
      <c r="G10" s="17">
        <f t="shared" si="0"/>
        <v>474.71308017836708</v>
      </c>
      <c r="H10" s="17">
        <f t="shared" si="1"/>
        <v>7482.8017209423415</v>
      </c>
      <c r="I10" s="15">
        <v>6.3230420028614924E-3</v>
      </c>
      <c r="J10" s="20">
        <f t="shared" si="2"/>
        <v>8.9507220177271751E-3</v>
      </c>
      <c r="K10" s="20">
        <f t="shared" si="2"/>
        <v>1.9605922292070338E-2</v>
      </c>
      <c r="L10" s="20">
        <f t="shared" si="2"/>
        <v>2.6987442305067139E-2</v>
      </c>
      <c r="M10" s="20">
        <f t="shared" si="2"/>
        <v>3.5983256406756182E-2</v>
      </c>
      <c r="N10" s="20">
        <f t="shared" si="2"/>
        <v>4.4979070508445226E-2</v>
      </c>
    </row>
    <row r="11" spans="1:16" ht="15.75" thickBot="1">
      <c r="A11" s="10" t="s">
        <v>3</v>
      </c>
      <c r="B11" s="45">
        <v>53816</v>
      </c>
      <c r="C11" s="7">
        <f>B11*VLOOKUP(A11,'Population par canton'!$A$2:$E$25,4)</f>
        <v>25093</v>
      </c>
      <c r="D11" s="33">
        <v>0.48418700000000003</v>
      </c>
      <c r="E11" s="7">
        <f>D11*'Toute la CH'!C7*VLOOKUP(A11,'Population par canton'!$A$2:$E$25,4)</f>
        <v>18.430565754220474</v>
      </c>
      <c r="F11" s="27">
        <f>D11*'Toute la CH'!E7*VLOOKUP(A11,'Population par canton'!$A$2:$E$25,4)</f>
        <v>0</v>
      </c>
      <c r="G11" s="7">
        <f t="shared" si="0"/>
        <v>18.430565754220474</v>
      </c>
      <c r="H11" s="7">
        <f t="shared" si="1"/>
        <v>340.28082842599406</v>
      </c>
      <c r="I11" s="12">
        <v>6.3230420028614924E-3</v>
      </c>
      <c r="J11" s="9">
        <f t="shared" si="2"/>
        <v>4.5425983129621129E-2</v>
      </c>
      <c r="K11" s="9">
        <f t="shared" si="2"/>
        <v>9.9502396959301562E-2</v>
      </c>
      <c r="L11" s="9">
        <f t="shared" si="2"/>
        <v>0.13696449252178872</v>
      </c>
      <c r="M11" s="9">
        <f t="shared" si="2"/>
        <v>0.18261932336238501</v>
      </c>
      <c r="N11" s="9">
        <f t="shared" si="2"/>
        <v>0.22827415420298122</v>
      </c>
    </row>
    <row r="12" spans="1:16" ht="15.75" thickBot="1">
      <c r="A12" s="10" t="s">
        <v>4</v>
      </c>
      <c r="B12" s="45">
        <v>132882</v>
      </c>
      <c r="C12" s="7">
        <f>B12*VLOOKUP(A12,'Population par canton'!$A$2:$E$25,4)</f>
        <v>59939</v>
      </c>
      <c r="D12" s="33">
        <v>0.48575400000000002</v>
      </c>
      <c r="E12" s="43">
        <f>D12*'Toute la CH'!C8*VLOOKUP(A12,'Population par canton'!$A$2:$E$25,4)</f>
        <v>44.167094851851751</v>
      </c>
      <c r="F12" s="27">
        <f>D12*'Toute la CH'!E8*VLOOKUP(A12,'Population par canton'!$A$2:$E$25,4)</f>
        <v>0</v>
      </c>
      <c r="G12" s="7">
        <f t="shared" si="0"/>
        <v>44.167094851851751</v>
      </c>
      <c r="H12" s="7">
        <f t="shared" si="1"/>
        <v>840.21846742424088</v>
      </c>
      <c r="I12" s="12">
        <v>6.3230420028614924E-3</v>
      </c>
      <c r="J12" s="9">
        <f t="shared" si="2"/>
        <v>2.9344333628348238E-2</v>
      </c>
      <c r="K12" s="9">
        <f t="shared" si="2"/>
        <v>6.4276683343593738E-2</v>
      </c>
      <c r="L12" s="9">
        <f t="shared" si="2"/>
        <v>8.8476494880217624E-2</v>
      </c>
      <c r="M12" s="9">
        <f t="shared" si="2"/>
        <v>0.11796865984029016</v>
      </c>
      <c r="N12" s="9">
        <f t="shared" si="2"/>
        <v>0.14746082480036271</v>
      </c>
    </row>
    <row r="13" spans="1:16" ht="15.75" thickBot="1">
      <c r="A13" s="10" t="s">
        <v>5</v>
      </c>
      <c r="B13" s="45">
        <v>228023</v>
      </c>
      <c r="C13" s="7">
        <f>B13*VLOOKUP(A13,'Population par canton'!$A$2:$E$25,4)</f>
        <v>103997</v>
      </c>
      <c r="D13" s="33">
        <v>0.54163400000000006</v>
      </c>
      <c r="E13" s="7">
        <f>D13*'Toute la CH'!C9*VLOOKUP(A13,'Population par canton'!$A$2:$E$25,4)</f>
        <v>85.447563834137711</v>
      </c>
      <c r="F13" s="27">
        <f>D13*'Toute la CH'!E9*VLOOKUP(A13,'Population par canton'!$A$2:$E$25,4)</f>
        <v>0</v>
      </c>
      <c r="G13" s="7">
        <f t="shared" si="0"/>
        <v>85.447563834137711</v>
      </c>
      <c r="H13" s="7">
        <f t="shared" si="1"/>
        <v>1441.7990066184861</v>
      </c>
      <c r="I13" s="12">
        <v>6.3230420028614924E-3</v>
      </c>
      <c r="J13" s="9">
        <f t="shared" si="2"/>
        <v>2.1097151716829628E-2</v>
      </c>
      <c r="K13" s="9">
        <f t="shared" si="2"/>
        <v>4.6211815798208808E-2</v>
      </c>
      <c r="L13" s="9">
        <f t="shared" si="2"/>
        <v>6.3610305809023757E-2</v>
      </c>
      <c r="M13" s="9">
        <f t="shared" si="2"/>
        <v>8.4813741078698351E-2</v>
      </c>
      <c r="N13" s="9">
        <f t="shared" si="2"/>
        <v>0.10601717634837292</v>
      </c>
    </row>
    <row r="14" spans="1:16" ht="15.75" thickBot="1">
      <c r="A14" s="10" t="s">
        <v>6</v>
      </c>
      <c r="B14" s="45">
        <v>201914</v>
      </c>
      <c r="C14" s="7">
        <f>B14*VLOOKUP(A14,'Population par canton'!$A$2:$E$25,4)</f>
        <v>96608</v>
      </c>
      <c r="D14" s="33">
        <v>0.58548</v>
      </c>
      <c r="E14" s="7">
        <f>D14*'Toute la CH'!C10*VLOOKUP(A14,'Population par canton'!$A$2:$E$25,4)</f>
        <v>85.802138231689511</v>
      </c>
      <c r="F14" s="27">
        <f>D14*'Toute la CH'!E10*VLOOKUP(A14,'Population par canton'!$A$2:$E$25,4)</f>
        <v>0</v>
      </c>
      <c r="G14" s="7">
        <f t="shared" si="0"/>
        <v>85.802138231689511</v>
      </c>
      <c r="H14" s="7">
        <f t="shared" si="1"/>
        <v>1276.7107029657755</v>
      </c>
      <c r="I14" s="12">
        <v>6.3230420028614924E-3</v>
      </c>
      <c r="J14" s="9">
        <f t="shared" si="2"/>
        <v>2.1053514959857255E-2</v>
      </c>
      <c r="K14" s="9">
        <f t="shared" si="2"/>
        <v>4.6116232574354467E-2</v>
      </c>
      <c r="L14" s="9">
        <f t="shared" si="2"/>
        <v>6.3478736036346226E-2</v>
      </c>
      <c r="M14" s="9">
        <f t="shared" si="2"/>
        <v>8.4638314715128282E-2</v>
      </c>
      <c r="N14" s="9">
        <f t="shared" si="2"/>
        <v>0.10579789339391035</v>
      </c>
    </row>
    <row r="15" spans="1:16" ht="15.75" thickBot="1">
      <c r="A15" s="10" t="s">
        <v>7</v>
      </c>
      <c r="B15" s="45">
        <v>768112</v>
      </c>
      <c r="C15" s="7">
        <f>B15*VLOOKUP(A15,'Population par canton'!$A$2:$E$25,4)</f>
        <v>358011</v>
      </c>
      <c r="D15" s="33">
        <v>0.65651199999999998</v>
      </c>
      <c r="E15" s="7">
        <f>D15*'Toute la CH'!C11*VLOOKUP(A15,'Population par canton'!$A$2:$E$25,4)</f>
        <v>356.5430659531084</v>
      </c>
      <c r="F15" s="27">
        <f>D15*'Toute la CH'!E11*VLOOKUP(A15,'Population par canton'!$A$2:$E$25,4)</f>
        <v>0</v>
      </c>
      <c r="G15" s="7">
        <f t="shared" si="0"/>
        <v>356.5430659531084</v>
      </c>
      <c r="H15" s="7">
        <f t="shared" si="1"/>
        <v>4856.8044389019469</v>
      </c>
      <c r="I15" s="12">
        <v>6.3230420028614924E-3</v>
      </c>
      <c r="J15" s="9">
        <f t="shared" si="2"/>
        <v>1.032803429339591E-2</v>
      </c>
      <c r="K15" s="9">
        <f t="shared" si="2"/>
        <v>2.2622827229481484E-2</v>
      </c>
      <c r="L15" s="9">
        <f t="shared" si="2"/>
        <v>3.1140195066470536E-2</v>
      </c>
      <c r="M15" s="9">
        <f t="shared" si="2"/>
        <v>4.152026008862738E-2</v>
      </c>
      <c r="N15" s="9">
        <f t="shared" si="2"/>
        <v>5.1900325110784219E-2</v>
      </c>
    </row>
    <row r="16" spans="1:16" s="2" customFormat="1" ht="16.5" thickBot="1">
      <c r="A16" s="13" t="s">
        <v>8</v>
      </c>
      <c r="B16" s="46">
        <v>1384747</v>
      </c>
      <c r="C16" s="14">
        <f>SUM(C11:C15)</f>
        <v>643648</v>
      </c>
      <c r="D16" s="33">
        <v>0.60446199999999994</v>
      </c>
      <c r="E16" s="17">
        <f>D16*'Toute la CH'!C12*VLOOKUP(A16,'Population par canton'!$A$2:$E$25,4)</f>
        <v>561.84495517380026</v>
      </c>
      <c r="F16" s="16">
        <f>SUM(F11:F15)</f>
        <v>0</v>
      </c>
      <c r="G16" s="17">
        <f t="shared" si="0"/>
        <v>561.84495517380026</v>
      </c>
      <c r="H16" s="17">
        <f t="shared" si="1"/>
        <v>8755.8134443364434</v>
      </c>
      <c r="I16" s="15">
        <v>6.3230420028614924E-3</v>
      </c>
      <c r="J16" s="20">
        <f t="shared" si="2"/>
        <v>8.2274532991098697E-3</v>
      </c>
      <c r="K16" s="20">
        <f t="shared" si="2"/>
        <v>1.8021653417960342E-2</v>
      </c>
      <c r="L16" s="20">
        <f t="shared" si="2"/>
        <v>2.480670506665374E-2</v>
      </c>
      <c r="M16" s="20">
        <f t="shared" si="2"/>
        <v>3.307560675553832E-2</v>
      </c>
      <c r="N16" s="20">
        <f t="shared" si="2"/>
        <v>4.1344508444422903E-2</v>
      </c>
    </row>
    <row r="17" spans="1:14" ht="15.75" thickBot="1">
      <c r="A17" s="10" t="s">
        <v>9</v>
      </c>
      <c r="B17" s="45">
        <v>144846</v>
      </c>
      <c r="C17" s="7">
        <f>B17*VLOOKUP(A17,'Population par canton'!$A$2:$E$25,4)</f>
        <v>64092.999999999993</v>
      </c>
      <c r="D17" s="33">
        <v>0.62820900000000002</v>
      </c>
      <c r="E17" s="7">
        <f>D17*'Toute la CH'!C13*VLOOKUP(A17,'Population par canton'!$A$2:$E$25,4)</f>
        <v>61.078408095926967</v>
      </c>
      <c r="F17" s="27">
        <f>D17*'Toute la CH'!E13*VLOOKUP(A17,'Population par canton'!$A$2:$E$25,4)</f>
        <v>0</v>
      </c>
      <c r="G17" s="7">
        <f t="shared" si="0"/>
        <v>61.078408095926967</v>
      </c>
      <c r="H17" s="7">
        <f t="shared" si="1"/>
        <v>915.86734194647568</v>
      </c>
      <c r="I17" s="12">
        <v>6.3230420028614924E-3</v>
      </c>
      <c r="J17" s="9">
        <f t="shared" ref="J17:N26" si="3">1.96*SQRT(J$6*(1-J$6)/$G17)</f>
        <v>2.4953404919409013E-2</v>
      </c>
      <c r="K17" s="9">
        <f t="shared" si="3"/>
        <v>5.4658665167296575E-2</v>
      </c>
      <c r="L17" s="9">
        <f t="shared" si="3"/>
        <v>7.5237346690443935E-2</v>
      </c>
      <c r="M17" s="9">
        <f t="shared" si="3"/>
        <v>0.10031646225392525</v>
      </c>
      <c r="N17" s="9">
        <f t="shared" si="3"/>
        <v>0.12539557781740657</v>
      </c>
    </row>
    <row r="18" spans="1:14" ht="15.75" thickBot="1">
      <c r="A18" s="10" t="s">
        <v>10</v>
      </c>
      <c r="B18" s="45">
        <v>212484</v>
      </c>
      <c r="C18" s="7">
        <f>B18*VLOOKUP(A18,'Population par canton'!$A$2:$E$25,4)</f>
        <v>102478</v>
      </c>
      <c r="D18" s="33">
        <v>0.66881000000000002</v>
      </c>
      <c r="E18" s="7">
        <f>D18*'Toute la CH'!C14*VLOOKUP(A18,'Population par canton'!$A$2:$E$25,4)</f>
        <v>103.96959549254058</v>
      </c>
      <c r="F18" s="27">
        <f>D18*'Toute la CH'!E14*VLOOKUP(A18,'Population par canton'!$A$2:$E$25,4)</f>
        <v>0</v>
      </c>
      <c r="G18" s="7">
        <f t="shared" si="0"/>
        <v>103.96959549254058</v>
      </c>
      <c r="H18" s="7">
        <f t="shared" si="1"/>
        <v>1343.5452569360214</v>
      </c>
      <c r="I18" s="12">
        <v>6.3230420028614924E-3</v>
      </c>
      <c r="J18" s="9">
        <f t="shared" si="3"/>
        <v>1.9125838820020936E-2</v>
      </c>
      <c r="K18" s="9">
        <f t="shared" si="3"/>
        <v>4.1893794593702502E-2</v>
      </c>
      <c r="L18" s="9">
        <f t="shared" si="3"/>
        <v>5.7666573788020994E-2</v>
      </c>
      <c r="M18" s="9">
        <f t="shared" si="3"/>
        <v>7.6888765050694668E-2</v>
      </c>
      <c r="N18" s="9">
        <f t="shared" si="3"/>
        <v>9.6110956313368329E-2</v>
      </c>
    </row>
    <row r="19" spans="1:14" ht="15.75" thickBot="1">
      <c r="A19" s="10" t="s">
        <v>11</v>
      </c>
      <c r="B19" s="45">
        <v>494392</v>
      </c>
      <c r="C19" s="7">
        <f>B19*VLOOKUP(A19,'Population par canton'!$A$2:$E$25,4)</f>
        <v>233122</v>
      </c>
      <c r="D19" s="33">
        <v>0.63050800000000007</v>
      </c>
      <c r="E19" s="7">
        <f>D19*'Toute la CH'!C15*VLOOKUP(A19,'Population par canton'!$A$2:$E$25,4)</f>
        <v>222.97019671444028</v>
      </c>
      <c r="F19" s="27">
        <f>D19*'Toute la CH'!E15*VLOOKUP(A19,'Population par canton'!$A$2:$E$25,4)</f>
        <v>0</v>
      </c>
      <c r="G19" s="7">
        <f t="shared" si="0"/>
        <v>222.97019671444028</v>
      </c>
      <c r="H19" s="7">
        <f t="shared" si="1"/>
        <v>3126.0613818786987</v>
      </c>
      <c r="I19" s="12">
        <v>6.3230420028614924E-3</v>
      </c>
      <c r="J19" s="9">
        <f t="shared" si="3"/>
        <v>1.3060213006437643E-2</v>
      </c>
      <c r="K19" s="9">
        <f t="shared" si="3"/>
        <v>2.8607471086128371E-2</v>
      </c>
      <c r="L19" s="9">
        <f t="shared" si="3"/>
        <v>3.9378023840430106E-2</v>
      </c>
      <c r="M19" s="9">
        <f t="shared" si="3"/>
        <v>5.2504031787240141E-2</v>
      </c>
      <c r="N19" s="9">
        <f t="shared" si="3"/>
        <v>6.5630039734050169E-2</v>
      </c>
    </row>
    <row r="20" spans="1:14" s="2" customFormat="1" ht="16.5" thickBot="1">
      <c r="A20" s="13" t="s">
        <v>36</v>
      </c>
      <c r="B20" s="46">
        <v>851722</v>
      </c>
      <c r="C20" s="14">
        <f>SUM(C17:C19)</f>
        <v>399693</v>
      </c>
      <c r="D20" s="33">
        <v>0.63963800000000004</v>
      </c>
      <c r="E20" s="17">
        <f>D20*'Toute la CH'!C16*VLOOKUP(A20,'Population par canton'!$A$2:$E$25,4)</f>
        <v>395.41372164853186</v>
      </c>
      <c r="F20" s="16">
        <f>SUM(F17:F19)</f>
        <v>0</v>
      </c>
      <c r="G20" s="17">
        <f t="shared" si="0"/>
        <v>395.41372164853186</v>
      </c>
      <c r="H20" s="17">
        <f t="shared" si="1"/>
        <v>5385.4739807611959</v>
      </c>
      <c r="I20" s="15">
        <v>6.3230420028614924E-3</v>
      </c>
      <c r="J20" s="44">
        <f t="shared" si="3"/>
        <v>9.8072625194695132E-3</v>
      </c>
      <c r="K20" s="44">
        <f t="shared" si="3"/>
        <v>2.148211356288756E-2</v>
      </c>
      <c r="L20" s="44">
        <f t="shared" si="3"/>
        <v>2.9570009088723589E-2</v>
      </c>
      <c r="M20" s="44">
        <f t="shared" si="3"/>
        <v>3.9426678784964794E-2</v>
      </c>
      <c r="N20" s="44">
        <f t="shared" si="3"/>
        <v>4.9283348481205975E-2</v>
      </c>
    </row>
    <row r="21" spans="1:14" ht="15.75" thickBot="1">
      <c r="A21" s="10" t="s">
        <v>12</v>
      </c>
      <c r="B21" s="45">
        <v>1103119</v>
      </c>
      <c r="C21" s="7">
        <f>B21*VLOOKUP(A21,'Population par canton'!$A$2:$E$25,4)</f>
        <v>495861</v>
      </c>
      <c r="D21" s="33">
        <v>0.65176599999999996</v>
      </c>
      <c r="E21" s="7">
        <f>D21*'Toute la CH'!C17*VLOOKUP(A21,'Population par canton'!$A$2:$E$25,4)</f>
        <v>490.25790897241069</v>
      </c>
      <c r="F21" s="27">
        <f>D21*'Toute la CH'!E17*VLOOKUP(A21,'Population par canton'!$A$2:$E$25,4)</f>
        <v>0</v>
      </c>
      <c r="G21" s="7">
        <f t="shared" si="0"/>
        <v>490.25790897241069</v>
      </c>
      <c r="H21" s="7">
        <f t="shared" si="1"/>
        <v>6975.0677711545668</v>
      </c>
      <c r="I21" s="12">
        <v>6.3230420028614924E-3</v>
      </c>
      <c r="J21" s="9">
        <f t="shared" si="3"/>
        <v>8.8076766919607669E-3</v>
      </c>
      <c r="K21" s="9">
        <f t="shared" si="3"/>
        <v>1.9292591642803652E-2</v>
      </c>
      <c r="L21" s="9">
        <f t="shared" si="3"/>
        <v>2.65561444199932E-2</v>
      </c>
      <c r="M21" s="9">
        <f t="shared" si="3"/>
        <v>3.5408192559990941E-2</v>
      </c>
      <c r="N21" s="9">
        <f t="shared" si="3"/>
        <v>4.426024069998867E-2</v>
      </c>
    </row>
    <row r="22" spans="1:14" s="2" customFormat="1" ht="16.5" thickBot="1">
      <c r="A22" s="13" t="s">
        <v>37</v>
      </c>
      <c r="B22" s="46">
        <v>1103119</v>
      </c>
      <c r="C22" s="14">
        <f>SUM(C21:C21)</f>
        <v>495861</v>
      </c>
      <c r="D22" s="33">
        <v>0.65176599999999996</v>
      </c>
      <c r="E22" s="17">
        <f>D22*'Toute la CH'!C18*VLOOKUP(A22,'Population par canton'!$A$2:$E$25,4)</f>
        <v>490.25790897241069</v>
      </c>
      <c r="F22" s="16">
        <f>SUM(F21)</f>
        <v>0</v>
      </c>
      <c r="G22" s="17">
        <f t="shared" si="0"/>
        <v>490.25790897241069</v>
      </c>
      <c r="H22" s="17">
        <f t="shared" si="1"/>
        <v>6975.0677711545668</v>
      </c>
      <c r="I22" s="15">
        <v>6.3230420028614924E-3</v>
      </c>
      <c r="J22" s="20">
        <f t="shared" si="3"/>
        <v>8.8076766919607669E-3</v>
      </c>
      <c r="K22" s="20">
        <f t="shared" si="3"/>
        <v>1.9292591642803652E-2</v>
      </c>
      <c r="L22" s="20">
        <f t="shared" si="3"/>
        <v>2.65561444199932E-2</v>
      </c>
      <c r="M22" s="20">
        <f t="shared" si="3"/>
        <v>3.5408192559990941E-2</v>
      </c>
      <c r="N22" s="20">
        <f t="shared" si="3"/>
        <v>4.426024069998867E-2</v>
      </c>
    </row>
    <row r="23" spans="1:14" ht="15.75" thickBot="1">
      <c r="A23" s="10" t="s">
        <v>13</v>
      </c>
      <c r="B23" s="45">
        <v>30584</v>
      </c>
      <c r="C23" s="7">
        <f>B23*VLOOKUP(A23,'Population par canton'!$A$2:$E$25,4)</f>
        <v>14240</v>
      </c>
      <c r="D23" s="33">
        <v>0.60119599999999995</v>
      </c>
      <c r="E23" s="7">
        <f>D23*'Toute la CH'!C19*VLOOKUP(A23,'Population par canton'!$A$2:$E$25,4)</f>
        <v>12.986706542714142</v>
      </c>
      <c r="F23" s="27">
        <f>D23*'Toute la CH'!E19*VLOOKUP(A23,'Population par canton'!$A$2:$E$25,4)</f>
        <v>0</v>
      </c>
      <c r="G23" s="7">
        <f t="shared" si="0"/>
        <v>12.986706542714142</v>
      </c>
      <c r="H23" s="7">
        <f t="shared" si="1"/>
        <v>193.38391661551589</v>
      </c>
      <c r="I23" s="12">
        <v>6.3230420028614924E-3</v>
      </c>
      <c r="J23" s="9">
        <f t="shared" si="3"/>
        <v>5.4115808984014302E-2</v>
      </c>
      <c r="K23" s="9">
        <f t="shared" si="3"/>
        <v>0.11853684469384512</v>
      </c>
      <c r="L23" s="9">
        <f t="shared" si="3"/>
        <v>0.16316530329683571</v>
      </c>
      <c r="M23" s="9">
        <f t="shared" si="3"/>
        <v>0.21755373772911429</v>
      </c>
      <c r="N23" s="9">
        <f t="shared" si="3"/>
        <v>0.27194217216139283</v>
      </c>
    </row>
    <row r="24" spans="1:14" ht="15.75" thickBot="1">
      <c r="A24" s="10" t="s">
        <v>14</v>
      </c>
      <c r="B24" s="47">
        <v>53147</v>
      </c>
      <c r="C24" s="7">
        <f>B24*VLOOKUP(A24,'Population par canton'!$A$2:$E$25,4)</f>
        <v>25096</v>
      </c>
      <c r="D24" s="33">
        <v>0.67716200000000004</v>
      </c>
      <c r="E24" s="7">
        <f>D24*'Toute la CH'!C20*VLOOKUP(A24,'Population par canton'!$A$2:$E$25,4)</f>
        <v>25.779235861504258</v>
      </c>
      <c r="F24" s="27">
        <f>D24*'Toute la CH'!E20*VLOOKUP(A24,'Population par canton'!$A$2:$E$25,4)</f>
        <v>0</v>
      </c>
      <c r="G24" s="7">
        <f t="shared" si="0"/>
        <v>25.779235861504258</v>
      </c>
      <c r="H24" s="7">
        <f t="shared" si="1"/>
        <v>336.05071332607974</v>
      </c>
      <c r="I24" s="12">
        <v>6.3230420028614924E-3</v>
      </c>
      <c r="J24" s="9">
        <f t="shared" si="3"/>
        <v>3.840949955108592E-2</v>
      </c>
      <c r="K24" s="9">
        <f t="shared" si="3"/>
        <v>8.4133286899588169E-2</v>
      </c>
      <c r="L24" s="9">
        <f t="shared" si="3"/>
        <v>0.11580899854206925</v>
      </c>
      <c r="M24" s="9">
        <f t="shared" si="3"/>
        <v>0.15441199805609232</v>
      </c>
      <c r="N24" s="9">
        <f t="shared" si="3"/>
        <v>0.19301499757011542</v>
      </c>
    </row>
    <row r="25" spans="1:14" ht="15.75" thickBot="1">
      <c r="A25" s="10" t="s">
        <v>15</v>
      </c>
      <c r="B25" s="45">
        <v>60344</v>
      </c>
      <c r="C25" s="7">
        <f>B25*VLOOKUP(A25,'Population par canton'!$A$2:$E$25,4)</f>
        <v>28151</v>
      </c>
      <c r="D25" s="33">
        <v>0.75909099999999996</v>
      </c>
      <c r="E25" s="7">
        <f>D25*'Toute la CH'!C21*VLOOKUP(A25,'Population par canton'!$A$2:$E$25,4)</f>
        <v>32.416089624938486</v>
      </c>
      <c r="F25" s="27">
        <f>D25*'Toute la CH'!E21*VLOOKUP(A25,'Population par canton'!$A$2:$E$25,4)</f>
        <v>0</v>
      </c>
      <c r="G25" s="7">
        <f t="shared" si="0"/>
        <v>32.416089624938486</v>
      </c>
      <c r="H25" s="7">
        <f t="shared" si="1"/>
        <v>381.55764662067389</v>
      </c>
      <c r="I25" s="12">
        <v>6.3230420028614924E-3</v>
      </c>
      <c r="J25" s="9">
        <f t="shared" si="3"/>
        <v>3.4252585292571143E-2</v>
      </c>
      <c r="K25" s="9">
        <f t="shared" si="3"/>
        <v>7.5027860793646484E-2</v>
      </c>
      <c r="L25" s="9">
        <f t="shared" si="3"/>
        <v>0.10327543046827656</v>
      </c>
      <c r="M25" s="9">
        <f t="shared" si="3"/>
        <v>0.1377005739577021</v>
      </c>
      <c r="N25" s="9">
        <f t="shared" si="3"/>
        <v>0.1721257174471276</v>
      </c>
    </row>
    <row r="26" spans="1:14" ht="15.75" thickBot="1">
      <c r="A26" s="10" t="s">
        <v>16</v>
      </c>
      <c r="B26" s="45">
        <v>151975</v>
      </c>
      <c r="C26" s="7">
        <f>B26*VLOOKUP(A26,'Population par canton'!$A$2:$E$25,4)</f>
        <v>71580</v>
      </c>
      <c r="D26" s="33">
        <v>0.68140000000000001</v>
      </c>
      <c r="E26" s="7">
        <f>D26*'Toute la CH'!C22*VLOOKUP(A26,'Population par canton'!$A$2:$E$25,4)</f>
        <v>73.988935423687451</v>
      </c>
      <c r="F26" s="27">
        <f>D26*'Toute la CH'!E22*VLOOKUP(A26,'Population par canton'!$A$2:$E$25,4)</f>
        <v>0</v>
      </c>
      <c r="G26" s="7">
        <f t="shared" si="0"/>
        <v>73.988935423687451</v>
      </c>
      <c r="H26" s="7">
        <f t="shared" si="1"/>
        <v>960.94430838487528</v>
      </c>
      <c r="I26" s="12">
        <v>6.3230420028614924E-3</v>
      </c>
      <c r="J26" s="9">
        <f t="shared" si="3"/>
        <v>2.2672023306688081E-2</v>
      </c>
      <c r="K26" s="9">
        <f t="shared" si="3"/>
        <v>4.9661460413425507E-2</v>
      </c>
      <c r="L26" s="9">
        <f t="shared" si="3"/>
        <v>6.8358722314979192E-2</v>
      </c>
      <c r="M26" s="9">
        <f t="shared" si="3"/>
        <v>9.1144963086638928E-2</v>
      </c>
      <c r="N26" s="9">
        <f t="shared" si="3"/>
        <v>0.11393120385829864</v>
      </c>
    </row>
    <row r="27" spans="1:14" ht="15.75" thickBot="1">
      <c r="A27" s="10" t="s">
        <v>17</v>
      </c>
      <c r="B27" s="45">
        <v>202021</v>
      </c>
      <c r="C27" s="7">
        <f>B27*VLOOKUP(A27,'Population par canton'!$A$2:$E$25,4)</f>
        <v>95818</v>
      </c>
      <c r="D27" s="33">
        <v>0.61474200000000001</v>
      </c>
      <c r="E27" s="7">
        <f>D27*'Toute la CH'!C23*VLOOKUP(A27,'Population par canton'!$A$2:$E$25,4)</f>
        <v>89.353782704502322</v>
      </c>
      <c r="F27" s="27">
        <f>D27*'Toute la CH'!E23*VLOOKUP(A27,'Population par canton'!$A$2:$E$25,4)</f>
        <v>0</v>
      </c>
      <c r="G27" s="7">
        <f t="shared" si="0"/>
        <v>89.353782704502322</v>
      </c>
      <c r="H27" s="7">
        <f t="shared" si="1"/>
        <v>1277.3872684600815</v>
      </c>
      <c r="I27" s="12">
        <v>6.3230420028614924E-3</v>
      </c>
      <c r="J27" s="9">
        <f t="shared" ref="J27:N38" si="4">1.96*SQRT(J$6*(1-J$6)/$G27)</f>
        <v>2.0630853603747709E-2</v>
      </c>
      <c r="K27" s="9">
        <f t="shared" si="4"/>
        <v>4.5190422825450091E-2</v>
      </c>
      <c r="L27" s="9">
        <f t="shared" si="4"/>
        <v>6.2204364098529717E-2</v>
      </c>
      <c r="M27" s="9">
        <f t="shared" si="4"/>
        <v>8.2939152131372956E-2</v>
      </c>
      <c r="N27" s="9">
        <f t="shared" si="4"/>
        <v>0.10367394016421619</v>
      </c>
    </row>
    <row r="28" spans="1:14" ht="15.75" thickBot="1">
      <c r="A28" s="10" t="s">
        <v>18</v>
      </c>
      <c r="B28" s="45">
        <v>378922</v>
      </c>
      <c r="C28" s="7">
        <f>B28*VLOOKUP(A28,'Population par canton'!$A$2:$E$25,4)</f>
        <v>170594</v>
      </c>
      <c r="D28" s="33">
        <v>0.64702100000000007</v>
      </c>
      <c r="E28" s="7">
        <f>D28*'Toute la CH'!C24*VLOOKUP(A28,'Population par canton'!$A$2:$E$25,4)</f>
        <v>167.43840730856016</v>
      </c>
      <c r="F28" s="27">
        <f>D28*'Toute la CH'!E24*VLOOKUP(A28,'Population par canton'!$A$2:$E$25,4)</f>
        <v>0</v>
      </c>
      <c r="G28" s="7">
        <f t="shared" si="0"/>
        <v>167.43840730856016</v>
      </c>
      <c r="H28" s="7">
        <f t="shared" si="1"/>
        <v>2395.9397218082822</v>
      </c>
      <c r="I28" s="12">
        <v>6.3230420028614924E-3</v>
      </c>
      <c r="J28" s="9">
        <f t="shared" si="4"/>
        <v>1.5071140776252526E-2</v>
      </c>
      <c r="K28" s="9">
        <f t="shared" si="4"/>
        <v>3.301226586266956E-2</v>
      </c>
      <c r="L28" s="9">
        <f t="shared" si="4"/>
        <v>4.5441199197686584E-2</v>
      </c>
      <c r="M28" s="9">
        <f t="shared" si="4"/>
        <v>6.0588265596915457E-2</v>
      </c>
      <c r="N28" s="9">
        <f t="shared" si="4"/>
        <v>7.5735331996144323E-2</v>
      </c>
    </row>
    <row r="29" spans="1:14" s="2" customFormat="1" ht="16.5" thickBot="1">
      <c r="A29" s="13" t="s">
        <v>38</v>
      </c>
      <c r="B29" s="46">
        <v>876993</v>
      </c>
      <c r="C29" s="14">
        <f>SUM(C23:C28)</f>
        <v>405479</v>
      </c>
      <c r="D29" s="33">
        <v>0.65242699999999998</v>
      </c>
      <c r="E29" s="17">
        <f>D29*'Toute la CH'!C25*VLOOKUP(A29,'Population par canton'!$A$2:$E$25,4)</f>
        <v>415.28635969599299</v>
      </c>
      <c r="F29" s="16">
        <f>SUM(F23:F28)</f>
        <v>0</v>
      </c>
      <c r="G29" s="17">
        <f t="shared" si="0"/>
        <v>415.28635969599299</v>
      </c>
      <c r="H29" s="17">
        <f t="shared" si="1"/>
        <v>5545.2635752155084</v>
      </c>
      <c r="I29" s="15">
        <v>6.3230420028614924E-3</v>
      </c>
      <c r="J29" s="20">
        <f t="shared" si="4"/>
        <v>9.5697333167169309E-3</v>
      </c>
      <c r="K29" s="20">
        <f t="shared" si="4"/>
        <v>2.0961822676628189E-2</v>
      </c>
      <c r="L29" s="20">
        <f t="shared" si="4"/>
        <v>2.8853831595739437E-2</v>
      </c>
      <c r="M29" s="20">
        <f t="shared" si="4"/>
        <v>3.8471775460985916E-2</v>
      </c>
      <c r="N29" s="20">
        <f t="shared" si="4"/>
        <v>4.8089719326232391E-2</v>
      </c>
    </row>
    <row r="30" spans="1:14" ht="15.75" thickBot="1">
      <c r="A30" s="10" t="s">
        <v>19</v>
      </c>
      <c r="B30" s="45">
        <v>27255</v>
      </c>
      <c r="C30" s="7">
        <f>B30*VLOOKUP(A30,'Population par canton'!$A$2:$E$25,4)</f>
        <v>12752</v>
      </c>
      <c r="D30" s="33">
        <v>0.62256900000000004</v>
      </c>
      <c r="E30" s="7">
        <f>D30*'Toute la CH'!C26*VLOOKUP(A30,'Population par canton'!$A$2:$E$25,4)</f>
        <v>12.043112716958035</v>
      </c>
      <c r="F30" s="27">
        <f>D30*'Toute la CH'!E26*VLOOKUP(A30,'Population par canton'!$A$2:$E$25,4)</f>
        <v>0</v>
      </c>
      <c r="G30" s="7">
        <f t="shared" si="0"/>
        <v>12.043112716958035</v>
      </c>
      <c r="H30" s="7">
        <f t="shared" si="1"/>
        <v>172.33450978798999</v>
      </c>
      <c r="I30" s="12">
        <v>6.3230420028614924E-3</v>
      </c>
      <c r="J30" s="9">
        <f t="shared" si="4"/>
        <v>5.619585627477499E-2</v>
      </c>
      <c r="K30" s="9">
        <f t="shared" si="4"/>
        <v>0.12309304088290307</v>
      </c>
      <c r="L30" s="9">
        <f t="shared" si="4"/>
        <v>0.16943688185106162</v>
      </c>
      <c r="M30" s="9">
        <f t="shared" si="4"/>
        <v>0.22591584246808219</v>
      </c>
      <c r="N30" s="9">
        <f t="shared" si="4"/>
        <v>0.28239480308510273</v>
      </c>
    </row>
    <row r="31" spans="1:14" ht="15.75" thickBot="1">
      <c r="A31" s="10" t="s">
        <v>24</v>
      </c>
      <c r="B31" s="47">
        <v>61222</v>
      </c>
      <c r="C31" s="7">
        <f>B31*VLOOKUP(A31,'Population par canton'!$A$2:$E$25,4)</f>
        <v>29425</v>
      </c>
      <c r="D31" s="33">
        <v>0.70409999999999995</v>
      </c>
      <c r="E31" s="7">
        <f>D31*'Toute la CH'!C27*VLOOKUP(A31,'Population par canton'!$A$2:$E$25,4)</f>
        <v>31.428508493952847</v>
      </c>
      <c r="F31" s="27">
        <f>D31*'Toute la CH'!E27*VLOOKUP(A31,'Population par canton'!$A$2:$E$25,4)</f>
        <v>0</v>
      </c>
      <c r="G31" s="7">
        <f t="shared" si="0"/>
        <v>31.428508493952847</v>
      </c>
      <c r="H31" s="7">
        <f t="shared" si="1"/>
        <v>387.10927749918631</v>
      </c>
      <c r="I31" s="12">
        <v>6.3230420028614924E-3</v>
      </c>
      <c r="J31" s="9">
        <f t="shared" si="4"/>
        <v>3.4786583954103979E-2</v>
      </c>
      <c r="K31" s="9">
        <f t="shared" si="4"/>
        <v>7.6197547020226547E-2</v>
      </c>
      <c r="L31" s="9">
        <f t="shared" si="4"/>
        <v>0.10488549701269147</v>
      </c>
      <c r="M31" s="9">
        <f t="shared" si="4"/>
        <v>0.13984732935025532</v>
      </c>
      <c r="N31" s="9">
        <f t="shared" si="4"/>
        <v>0.1748091616878191</v>
      </c>
    </row>
    <row r="32" spans="1:14" ht="15.75" thickBot="1">
      <c r="A32" s="10" t="s">
        <v>20</v>
      </c>
      <c r="B32" s="45">
        <v>92005</v>
      </c>
      <c r="C32" s="7">
        <f>B32*VLOOKUP(A32,'Population par canton'!$A$2:$E$25,4)</f>
        <v>44514</v>
      </c>
      <c r="D32" s="33">
        <v>0.71545599999999998</v>
      </c>
      <c r="E32" s="7">
        <f>D32*'Toute la CH'!C28*VLOOKUP(A32,'Population par canton'!$A$2:$E$25,4)</f>
        <v>48.311720817169139</v>
      </c>
      <c r="F32" s="27">
        <f>D32*'Toute la CH'!E28*VLOOKUP(A32,'Population par canton'!$A$2:$E$25,4)</f>
        <v>0</v>
      </c>
      <c r="G32" s="7">
        <f t="shared" si="0"/>
        <v>48.311720817169139</v>
      </c>
      <c r="H32" s="7">
        <f t="shared" si="1"/>
        <v>581.75147947327162</v>
      </c>
      <c r="I32" s="12">
        <v>6.3230420028614924E-3</v>
      </c>
      <c r="J32" s="9">
        <f t="shared" si="4"/>
        <v>2.8057399449804794E-2</v>
      </c>
      <c r="K32" s="9">
        <f t="shared" si="4"/>
        <v>6.1457745223343734E-2</v>
      </c>
      <c r="L32" s="9">
        <f t="shared" si="4"/>
        <v>8.4596242334660482E-2</v>
      </c>
      <c r="M32" s="9">
        <f t="shared" si="4"/>
        <v>0.11279498977954733</v>
      </c>
      <c r="N32" s="9">
        <f t="shared" si="4"/>
        <v>0.14099373722443417</v>
      </c>
    </row>
    <row r="33" spans="1:14" ht="15.75" thickBot="1">
      <c r="A33" s="10" t="s">
        <v>21</v>
      </c>
      <c r="B33" s="45">
        <v>118086</v>
      </c>
      <c r="C33" s="7">
        <f>B33*VLOOKUP(A33,'Population par canton'!$A$2:$E$25,4)</f>
        <v>57156</v>
      </c>
      <c r="D33" s="33">
        <v>0.58866499999999999</v>
      </c>
      <c r="E33" s="7">
        <f>D33*'Toute la CH'!C29*VLOOKUP(A33,'Population par canton'!$A$2:$E$25,4)</f>
        <v>51.039098843846219</v>
      </c>
      <c r="F33" s="27">
        <f>D33*'Toute la CH'!E29*VLOOKUP(A33,'Population par canton'!$A$2:$E$25,4)</f>
        <v>0</v>
      </c>
      <c r="G33" s="7">
        <f t="shared" si="0"/>
        <v>51.039098843846219</v>
      </c>
      <c r="H33" s="7">
        <f t="shared" si="1"/>
        <v>746.66273794990218</v>
      </c>
      <c r="I33" s="12">
        <v>6.3230420028614924E-3</v>
      </c>
      <c r="J33" s="9">
        <f t="shared" si="4"/>
        <v>2.7297455693401643E-2</v>
      </c>
      <c r="K33" s="9">
        <f t="shared" si="4"/>
        <v>5.9793142277919278E-2</v>
      </c>
      <c r="L33" s="9">
        <f t="shared" si="4"/>
        <v>8.2304925696694592E-2</v>
      </c>
      <c r="M33" s="9">
        <f t="shared" si="4"/>
        <v>0.10973990092892613</v>
      </c>
      <c r="N33" s="9">
        <f t="shared" si="4"/>
        <v>0.13717487616115764</v>
      </c>
    </row>
    <row r="34" spans="1:14" ht="15.75" thickBot="1">
      <c r="A34" s="10" t="s">
        <v>22</v>
      </c>
      <c r="B34" s="45">
        <v>300289</v>
      </c>
      <c r="C34" s="7">
        <f>B34*VLOOKUP(A34,'Population par canton'!$A$2:$E$25,4)</f>
        <v>136135</v>
      </c>
      <c r="D34" s="33">
        <v>0.64222599999999996</v>
      </c>
      <c r="E34" s="7">
        <f>D34*'Toute la CH'!C30*VLOOKUP(A34,'Population par canton'!$A$2:$E$25,4)</f>
        <v>132.62659951180689</v>
      </c>
      <c r="F34" s="27">
        <f>D34*'Toute la CH'!E30*VLOOKUP(A34,'Population par canton'!$A$2:$E$25,4)</f>
        <v>0</v>
      </c>
      <c r="G34" s="7">
        <f t="shared" si="0"/>
        <v>132.62659951180689</v>
      </c>
      <c r="H34" s="7">
        <f t="shared" si="1"/>
        <v>1898.7399599972746</v>
      </c>
      <c r="I34" s="12">
        <v>6.3230420028614924E-3</v>
      </c>
      <c r="J34" s="9">
        <f t="shared" si="4"/>
        <v>1.6933953049673447E-2</v>
      </c>
      <c r="K34" s="9">
        <f t="shared" si="4"/>
        <v>3.7092624140479133E-2</v>
      </c>
      <c r="L34" s="9">
        <f t="shared" si="4"/>
        <v>5.1057789530237624E-2</v>
      </c>
      <c r="M34" s="9">
        <f t="shared" si="4"/>
        <v>6.8077052706983499E-2</v>
      </c>
      <c r="N34" s="9">
        <f t="shared" si="4"/>
        <v>8.5096315883729373E-2</v>
      </c>
    </row>
    <row r="35" spans="1:14" s="2" customFormat="1" ht="16.5" thickBot="1">
      <c r="A35" s="13" t="s">
        <v>39</v>
      </c>
      <c r="B35" s="46">
        <v>598857</v>
      </c>
      <c r="C35" s="14">
        <f>SUM(C30:C34)</f>
        <v>279982</v>
      </c>
      <c r="D35" s="33">
        <v>0.65026499999999998</v>
      </c>
      <c r="E35" s="17">
        <f>D35*'Toute la CH'!C31*VLOOKUP(A35,'Population par canton'!$A$2:$E$25,4)</f>
        <v>282.6396741073749</v>
      </c>
      <c r="F35" s="16">
        <f>SUM(F30:F34)</f>
        <v>0</v>
      </c>
      <c r="G35" s="17">
        <f t="shared" si="0"/>
        <v>282.6396741073749</v>
      </c>
      <c r="H35" s="17">
        <f t="shared" si="1"/>
        <v>3786.5979647076247</v>
      </c>
      <c r="I35" s="15">
        <v>6.3230420028614924E-3</v>
      </c>
      <c r="J35" s="20">
        <f t="shared" si="4"/>
        <v>1.1599976430932066E-2</v>
      </c>
      <c r="K35" s="20">
        <f t="shared" si="4"/>
        <v>2.5408926346307373E-2</v>
      </c>
      <c r="L35" s="20">
        <f t="shared" si="4"/>
        <v>3.497524490760695E-2</v>
      </c>
      <c r="M35" s="20">
        <f t="shared" si="4"/>
        <v>4.6633659876809272E-2</v>
      </c>
      <c r="N35" s="20">
        <f t="shared" si="4"/>
        <v>5.829207484601158E-2</v>
      </c>
    </row>
    <row r="36" spans="1:14" ht="15.75" thickBot="1">
      <c r="A36" s="10" t="s">
        <v>23</v>
      </c>
      <c r="B36" s="45">
        <v>264249</v>
      </c>
      <c r="C36" s="7">
        <f>B36*VLOOKUP(A36,'Population par canton'!$A$2:$E$25,4)</f>
        <v>127936</v>
      </c>
      <c r="D36" s="33">
        <v>0.49989600000000001</v>
      </c>
      <c r="E36" s="7">
        <f>D36*'Toute la CH'!C32*VLOOKUP(A36,'Population par canton'!$A$2:$E$25,4)</f>
        <v>217.82192246858077</v>
      </c>
      <c r="F36" s="27">
        <f>D36*'Toute la CH'!E32*VLOOKUP(A36,'Population par canton'!$A$2:$E$25,4)</f>
        <v>0</v>
      </c>
      <c r="G36" s="7">
        <f t="shared" si="0"/>
        <v>217.82192246858077</v>
      </c>
      <c r="H36" s="7">
        <f t="shared" si="1"/>
        <v>1670.8575262141464</v>
      </c>
      <c r="I36" s="12">
        <v>6.3230420028614924E-3</v>
      </c>
      <c r="J36" s="9">
        <f t="shared" si="4"/>
        <v>1.3213652316701839E-2</v>
      </c>
      <c r="K36" s="9">
        <f t="shared" si="4"/>
        <v>2.8943569021873738E-2</v>
      </c>
      <c r="L36" s="9">
        <f t="shared" si="4"/>
        <v>3.9840660767918527E-2</v>
      </c>
      <c r="M36" s="9">
        <f t="shared" si="4"/>
        <v>5.312088102389137E-2</v>
      </c>
      <c r="N36" s="9">
        <f t="shared" si="4"/>
        <v>6.6401101279864205E-2</v>
      </c>
    </row>
    <row r="37" spans="1:14" s="2" customFormat="1" ht="16.5" thickBot="1">
      <c r="A37" s="13" t="s">
        <v>33</v>
      </c>
      <c r="B37" s="46">
        <v>264249</v>
      </c>
      <c r="C37" s="14">
        <f>SUM(C36:C36)</f>
        <v>127936</v>
      </c>
      <c r="D37" s="33">
        <v>0.49989600000000001</v>
      </c>
      <c r="E37" s="17">
        <f>D37*'Toute la CH'!C33*VLOOKUP(A37,'Population par canton'!$A$2:$E$25,4)</f>
        <v>217.76375013464764</v>
      </c>
      <c r="F37" s="16">
        <f>SUM(F36)</f>
        <v>0</v>
      </c>
      <c r="G37" s="17">
        <f t="shared" si="0"/>
        <v>217.76375013464764</v>
      </c>
      <c r="H37" s="17">
        <f t="shared" si="1"/>
        <v>1670.8575262141464</v>
      </c>
      <c r="I37" s="15">
        <v>6.3230420028614924E-3</v>
      </c>
      <c r="J37" s="20">
        <f t="shared" si="4"/>
        <v>1.3215417113796885E-2</v>
      </c>
      <c r="K37" s="20">
        <f t="shared" si="4"/>
        <v>2.8947434684849109E-2</v>
      </c>
      <c r="L37" s="20">
        <f t="shared" si="4"/>
        <v>3.9845981831368872E-2</v>
      </c>
      <c r="M37" s="20">
        <f t="shared" si="4"/>
        <v>5.3127975775158501E-2</v>
      </c>
      <c r="N37" s="20">
        <f t="shared" si="4"/>
        <v>6.6409969718948109E-2</v>
      </c>
    </row>
    <row r="38" spans="1:14" s="2" customFormat="1" ht="15.75">
      <c r="A38" s="13" t="s">
        <v>40</v>
      </c>
      <c r="B38" s="46">
        <v>6263105</v>
      </c>
      <c r="C38" s="14">
        <f>C10+C16+C20+C22+C29+C35+C37</f>
        <v>2880900</v>
      </c>
      <c r="D38" s="33">
        <v>0.61481600000000003</v>
      </c>
      <c r="E38" s="17">
        <f>D38*'Toute la CH'!C34*VLOOKUP(A38,'Population par canton'!$A$2:$E$25,4)</f>
        <v>2941.655562665293</v>
      </c>
      <c r="F38" s="18">
        <f>F10+F16+F20+F22+F29+F35+F37</f>
        <v>0</v>
      </c>
      <c r="G38" s="14">
        <f t="shared" si="0"/>
        <v>2941.655562665293</v>
      </c>
      <c r="H38" s="14">
        <v>40000</v>
      </c>
      <c r="I38" s="15">
        <f>H38/B38</f>
        <v>6.3866085591731256E-3</v>
      </c>
      <c r="J38" s="20">
        <f t="shared" si="4"/>
        <v>3.5956528786818343E-3</v>
      </c>
      <c r="K38" s="20">
        <f t="shared" si="4"/>
        <v>7.8760228268820575E-3</v>
      </c>
      <c r="L38" s="20">
        <f t="shared" si="4"/>
        <v>1.0841301340862662E-2</v>
      </c>
      <c r="M38" s="20">
        <f t="shared" si="4"/>
        <v>1.4455068454483551E-2</v>
      </c>
      <c r="N38" s="20">
        <f t="shared" si="4"/>
        <v>1.806883556810444E-2</v>
      </c>
    </row>
    <row r="39" spans="1:14" ht="6.75" customHeight="1"/>
    <row r="40" spans="1:14" ht="25.5" customHeight="1">
      <c r="A40" s="23"/>
      <c r="B40" s="56" t="s">
        <v>44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24"/>
    </row>
  </sheetData>
  <mergeCells count="3">
    <mergeCell ref="B40:M40"/>
    <mergeCell ref="J5:N5"/>
    <mergeCell ref="J4:N4"/>
  </mergeCells>
  <phoneticPr fontId="2" type="noConversion"/>
  <conditionalFormatting sqref="J7:N38">
    <cfRule type="expression" dxfId="0" priority="1" stopIfTrue="1">
      <formula>AND($G7&lt;400)</formula>
    </cfRule>
  </conditionalFormatting>
  <pageMargins left="0.78740157480314965" right="0.78740157480314965" top="0.78740157480314965" bottom="0.78740157480314965" header="0.35433070866141736" footer="0.15748031496062992"/>
  <pageSetup paperSize="9" scale="75" orientation="landscape" r:id="rId1"/>
  <headerFooter alignWithMargins="0">
    <oddHeader>&amp;C&amp;"Arial,Fett"&amp;14Microrecensement "Formation de base et formation continue 2016"</oddHeader>
    <oddFooter>&amp;L&amp;F / &amp;A 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G26"/>
  <sheetViews>
    <sheetView topLeftCell="A7" workbookViewId="0">
      <selection activeCell="I7" sqref="I7"/>
    </sheetView>
  </sheetViews>
  <sheetFormatPr baseColWidth="10" defaultRowHeight="12.75"/>
  <sheetData>
    <row r="1" spans="1:7" ht="15">
      <c r="A1" s="55" t="s">
        <v>69</v>
      </c>
      <c r="B1" s="29" t="s">
        <v>29</v>
      </c>
      <c r="C1" s="29" t="s">
        <v>30</v>
      </c>
      <c r="D1" s="29" t="s">
        <v>31</v>
      </c>
      <c r="E1" s="29" t="s">
        <v>32</v>
      </c>
      <c r="F1" s="29" t="s">
        <v>28</v>
      </c>
      <c r="G1" s="38"/>
    </row>
    <row r="2" spans="1:7">
      <c r="A2" t="s">
        <v>11</v>
      </c>
      <c r="B2" s="49">
        <v>0.14871195326785222</v>
      </c>
      <c r="C2" s="49">
        <v>0.26139177009336723</v>
      </c>
      <c r="D2" s="49">
        <v>0.47153271088528942</v>
      </c>
      <c r="E2" s="49">
        <v>0.11836356575349116</v>
      </c>
      <c r="F2" s="49">
        <v>1</v>
      </c>
      <c r="G2" s="37"/>
    </row>
    <row r="3" spans="1:7">
      <c r="A3" t="s">
        <v>14</v>
      </c>
      <c r="B3" s="49">
        <v>0.17035768716954861</v>
      </c>
      <c r="C3" s="49">
        <v>0.23263777823771803</v>
      </c>
      <c r="D3" s="49">
        <v>0.47219974786911773</v>
      </c>
      <c r="E3" s="49">
        <v>0.12480478672361563</v>
      </c>
      <c r="F3" s="49">
        <v>1</v>
      </c>
      <c r="G3" s="37"/>
    </row>
    <row r="4" spans="1:7">
      <c r="A4" t="s">
        <v>7</v>
      </c>
      <c r="B4" s="49">
        <v>0.14482002624617243</v>
      </c>
      <c r="C4" s="49">
        <v>0.25321828066740265</v>
      </c>
      <c r="D4" s="49">
        <v>0.46609218447309769</v>
      </c>
      <c r="E4" s="49">
        <v>0.13586950861332722</v>
      </c>
      <c r="F4" s="49">
        <v>1</v>
      </c>
      <c r="G4" s="37"/>
    </row>
    <row r="5" spans="1:7">
      <c r="A5" t="s">
        <v>10</v>
      </c>
      <c r="B5" s="49">
        <v>0.14157771879294442</v>
      </c>
      <c r="C5" s="49">
        <v>0.23082208542760868</v>
      </c>
      <c r="D5" s="49">
        <v>0.48228572504282674</v>
      </c>
      <c r="E5" s="49">
        <v>0.14531447073662018</v>
      </c>
      <c r="F5" s="49">
        <v>1</v>
      </c>
      <c r="G5" s="37"/>
    </row>
    <row r="6" spans="1:7">
      <c r="A6" t="s">
        <v>9</v>
      </c>
      <c r="B6" s="49">
        <v>0.1242215870648827</v>
      </c>
      <c r="C6" s="49">
        <v>0.30891429518246966</v>
      </c>
      <c r="D6" s="49">
        <v>0.44249064523701032</v>
      </c>
      <c r="E6" s="49">
        <v>0.1243734725156373</v>
      </c>
      <c r="F6" s="49">
        <v>1</v>
      </c>
      <c r="G6" s="37"/>
    </row>
    <row r="7" spans="1:7">
      <c r="A7" t="s">
        <v>5</v>
      </c>
      <c r="B7" s="49">
        <v>0.16942589124781271</v>
      </c>
      <c r="C7" s="49">
        <v>0.26596001280572573</v>
      </c>
      <c r="D7" s="49">
        <v>0.45608118479276211</v>
      </c>
      <c r="E7" s="49">
        <v>0.10853291115369941</v>
      </c>
      <c r="F7" s="49">
        <v>1</v>
      </c>
      <c r="G7" s="37"/>
    </row>
    <row r="8" spans="1:7">
      <c r="A8" t="s">
        <v>1</v>
      </c>
      <c r="B8" s="49">
        <v>0.1544091231881031</v>
      </c>
      <c r="C8" s="49">
        <v>0.28962780400183802</v>
      </c>
      <c r="D8" s="49">
        <v>0.44275867830736454</v>
      </c>
      <c r="E8" s="49">
        <v>0.11320439450269434</v>
      </c>
      <c r="F8" s="49">
        <v>1</v>
      </c>
      <c r="G8" s="37"/>
    </row>
    <row r="9" spans="1:7">
      <c r="A9" t="s">
        <v>13</v>
      </c>
      <c r="B9" s="49">
        <v>0.15756604760659168</v>
      </c>
      <c r="C9" s="49">
        <v>0.25310619931990586</v>
      </c>
      <c r="D9" s="49">
        <v>0.4656029296364112</v>
      </c>
      <c r="E9" s="49">
        <v>0.12372482343709129</v>
      </c>
      <c r="F9" s="49">
        <v>1</v>
      </c>
      <c r="G9" s="37"/>
    </row>
    <row r="10" spans="1:7">
      <c r="A10" t="s">
        <v>16</v>
      </c>
      <c r="B10" s="49">
        <v>0.14884026978121401</v>
      </c>
      <c r="C10" s="49">
        <v>0.24592860667873007</v>
      </c>
      <c r="D10" s="49">
        <v>0.47099851949333771</v>
      </c>
      <c r="E10" s="49">
        <v>0.13423260404671822</v>
      </c>
      <c r="F10" s="49">
        <v>1</v>
      </c>
      <c r="G10" s="37"/>
    </row>
    <row r="11" spans="1:7">
      <c r="A11" t="s">
        <v>3</v>
      </c>
      <c r="B11" s="49">
        <v>0.1696149843912591</v>
      </c>
      <c r="C11" s="49">
        <v>0.22963430949903374</v>
      </c>
      <c r="D11" s="49">
        <v>0.46627397056637432</v>
      </c>
      <c r="E11" s="49">
        <v>0.13447673554333284</v>
      </c>
      <c r="F11" s="49">
        <v>1</v>
      </c>
      <c r="G11" s="37"/>
    </row>
    <row r="12" spans="1:7">
      <c r="A12" t="s">
        <v>22</v>
      </c>
      <c r="B12" s="49">
        <v>0.1632660537016008</v>
      </c>
      <c r="C12" s="49">
        <v>0.27032292225156435</v>
      </c>
      <c r="D12" s="49">
        <v>0.45334660943291294</v>
      </c>
      <c r="E12" s="49">
        <v>0.11306441461392192</v>
      </c>
      <c r="F12" s="49">
        <v>1</v>
      </c>
      <c r="G12" s="37"/>
    </row>
    <row r="13" spans="1:7">
      <c r="A13" t="s">
        <v>4</v>
      </c>
      <c r="B13" s="49">
        <v>0.16469499254978101</v>
      </c>
      <c r="C13" s="49">
        <v>0.25891392363149263</v>
      </c>
      <c r="D13" s="49">
        <v>0.45106936981682999</v>
      </c>
      <c r="E13" s="49">
        <v>0.12532171400189643</v>
      </c>
      <c r="F13" s="49">
        <v>1</v>
      </c>
      <c r="G13" s="37"/>
    </row>
    <row r="14" spans="1:7">
      <c r="A14" t="s">
        <v>24</v>
      </c>
      <c r="B14" s="49">
        <v>0.15221652347195452</v>
      </c>
      <c r="C14" s="49">
        <v>0.24086112835255299</v>
      </c>
      <c r="D14" s="49">
        <v>0.48062787886707392</v>
      </c>
      <c r="E14" s="49">
        <v>0.12629446930841853</v>
      </c>
      <c r="F14" s="49">
        <v>1</v>
      </c>
      <c r="G14" s="37"/>
    </row>
    <row r="15" spans="1:7">
      <c r="A15" t="s">
        <v>18</v>
      </c>
      <c r="B15" s="49">
        <v>0.16643530858593589</v>
      </c>
      <c r="C15" s="49">
        <v>0.263172895741076</v>
      </c>
      <c r="D15" s="49">
        <v>0.4502087500857696</v>
      </c>
      <c r="E15" s="49">
        <v>0.12018304558721848</v>
      </c>
      <c r="F15" s="49">
        <v>1</v>
      </c>
      <c r="G15" s="37"/>
    </row>
    <row r="16" spans="1:7">
      <c r="A16" t="s">
        <v>15</v>
      </c>
      <c r="B16" s="49">
        <v>0.14952605064298025</v>
      </c>
      <c r="C16" s="49">
        <v>0.24814397454593662</v>
      </c>
      <c r="D16" s="49">
        <v>0.46650868354766006</v>
      </c>
      <c r="E16" s="49">
        <v>0.13582129126342304</v>
      </c>
      <c r="F16" s="49">
        <v>1</v>
      </c>
      <c r="G16" s="37"/>
    </row>
    <row r="17" spans="1:7">
      <c r="A17" t="s">
        <v>6</v>
      </c>
      <c r="B17" s="49">
        <v>0.15146052279683431</v>
      </c>
      <c r="C17" s="49">
        <v>0.24285091672692335</v>
      </c>
      <c r="D17" s="49">
        <v>0.47846112701447152</v>
      </c>
      <c r="E17" s="49">
        <v>0.12722743346177084</v>
      </c>
      <c r="F17" s="49">
        <v>1</v>
      </c>
      <c r="G17" s="37"/>
    </row>
    <row r="18" spans="1:7">
      <c r="A18" t="s">
        <v>21</v>
      </c>
      <c r="B18" s="49">
        <v>0.14950121098182681</v>
      </c>
      <c r="C18" s="49">
        <v>0.25144386294734344</v>
      </c>
      <c r="D18" s="49">
        <v>0.48402012092881458</v>
      </c>
      <c r="E18" s="49">
        <v>0.11503480514201514</v>
      </c>
      <c r="F18" s="49">
        <v>1</v>
      </c>
      <c r="G18" s="37"/>
    </row>
    <row r="19" spans="1:7">
      <c r="A19" t="s">
        <v>17</v>
      </c>
      <c r="B19" s="49">
        <v>0.16170596126145301</v>
      </c>
      <c r="C19" s="49">
        <v>0.24992946277862202</v>
      </c>
      <c r="D19" s="49">
        <v>0.47429722652595524</v>
      </c>
      <c r="E19" s="49">
        <v>0.11406734943396973</v>
      </c>
      <c r="F19" s="49">
        <v>1</v>
      </c>
      <c r="G19" s="37"/>
    </row>
    <row r="20" spans="1:7">
      <c r="A20" t="s">
        <v>23</v>
      </c>
      <c r="B20" s="49">
        <v>0.13643571025812776</v>
      </c>
      <c r="C20" s="49">
        <v>0.23287883776286761</v>
      </c>
      <c r="D20" s="49">
        <v>0.48414941967613878</v>
      </c>
      <c r="E20" s="49">
        <v>0.14653603230286585</v>
      </c>
      <c r="F20" s="49">
        <v>1</v>
      </c>
      <c r="G20" s="37"/>
    </row>
    <row r="21" spans="1:7">
      <c r="A21" t="s">
        <v>19</v>
      </c>
      <c r="B21" s="49">
        <v>0.1602274811961108</v>
      </c>
      <c r="C21" s="49">
        <v>0.24135021097046414</v>
      </c>
      <c r="D21" s="49">
        <v>0.4678774536782242</v>
      </c>
      <c r="E21" s="49">
        <v>0.13054485415520087</v>
      </c>
      <c r="F21" s="49">
        <v>1</v>
      </c>
      <c r="G21" s="37"/>
    </row>
    <row r="22" spans="1:7">
      <c r="A22" t="s">
        <v>2</v>
      </c>
      <c r="B22" s="49">
        <v>0.16659142133187743</v>
      </c>
      <c r="C22" s="49">
        <v>0.27578465135161617</v>
      </c>
      <c r="D22" s="49">
        <v>0.44411546484117986</v>
      </c>
      <c r="E22" s="49">
        <v>0.11350846247532653</v>
      </c>
      <c r="F22" s="49">
        <v>1</v>
      </c>
      <c r="G22" s="37"/>
    </row>
    <row r="23" spans="1:7">
      <c r="A23" t="s">
        <v>0</v>
      </c>
      <c r="B23" s="49">
        <v>0.16040321273070246</v>
      </c>
      <c r="C23" s="49">
        <v>0.25175881582954018</v>
      </c>
      <c r="D23" s="49">
        <v>0.45682547089599751</v>
      </c>
      <c r="E23" s="49">
        <v>0.13101250054375982</v>
      </c>
      <c r="F23" s="49">
        <v>1</v>
      </c>
      <c r="G23" s="37"/>
    </row>
    <row r="24" spans="1:7">
      <c r="A24" t="s">
        <v>20</v>
      </c>
      <c r="B24" s="49">
        <v>0.13601434704635618</v>
      </c>
      <c r="C24" s="49">
        <v>0.2631270039671757</v>
      </c>
      <c r="D24" s="49">
        <v>0.48382153143850876</v>
      </c>
      <c r="E24" s="49">
        <v>0.11703711754795935</v>
      </c>
      <c r="F24" s="49">
        <v>1</v>
      </c>
      <c r="G24" s="37"/>
    </row>
    <row r="25" spans="1:7">
      <c r="A25" t="s">
        <v>12</v>
      </c>
      <c r="B25" s="49">
        <v>0.13211539280893539</v>
      </c>
      <c r="C25" s="49">
        <v>0.30248685771888617</v>
      </c>
      <c r="D25" s="49">
        <v>0.44950816729654736</v>
      </c>
      <c r="E25" s="49">
        <v>0.1158895821756311</v>
      </c>
      <c r="F25" s="49">
        <v>1</v>
      </c>
      <c r="G25" s="37"/>
    </row>
    <row r="26" spans="1:7">
      <c r="A26" s="50"/>
      <c r="B26" s="49"/>
      <c r="C26" s="49"/>
      <c r="D26" s="49"/>
      <c r="E26" s="49"/>
      <c r="F26" s="49"/>
      <c r="G26" s="3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Toute la CH</vt:lpstr>
      <vt:lpstr>Sans formation continue</vt:lpstr>
      <vt:lpstr>Avec formation continue</vt:lpstr>
      <vt:lpstr>Entre 25 - 39</vt:lpstr>
      <vt:lpstr>Entre 40 - 64</vt:lpstr>
      <vt:lpstr>Population par canton</vt:lpstr>
    </vt:vector>
  </TitlesOfParts>
  <Company>IDZ-EDI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Eichenberger</dc:creator>
  <cp:lastModifiedBy>U80714598</cp:lastModifiedBy>
  <cp:lastPrinted>2014-10-20T15:28:31Z</cp:lastPrinted>
  <dcterms:created xsi:type="dcterms:W3CDTF">2007-12-18T17:22:49Z</dcterms:created>
  <dcterms:modified xsi:type="dcterms:W3CDTF">2014-10-21T06:05:34Z</dcterms:modified>
</cp:coreProperties>
</file>