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WI\PREIS\40_Immobilien\Diffusion\2024_Q4_GNP_2025-0430_Jira_DIAM-29384\2024_Q4_Tab\"/>
    </mc:Choice>
  </mc:AlternateContent>
  <xr:revisionPtr revIDLastSave="0" documentId="13_ncr:1_{5FA445AF-41A0-49DA-A370-FBAF0ED973BE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<sst xmlns="http://schemas.openxmlformats.org/spreadsheetml/2006/main" count="154" uniqueCount="152">
  <si>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</si>
  <si>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</si>
  <si>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</si>
  <si>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</si>
  <si>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</si>
  <si>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</si>
  <si>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</si>
  <si>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</si>
  <si>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</si>
  <si>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</si>
  <si>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</si>
  <si>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</si>
  <si>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</si>
  <si>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</si>
  <si>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</si>
  <si>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</si>
  <si>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</si>
  <si>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</si>
  <si>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</si>
  <si>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</si>
  <si>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</si>
  <si>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</si>
  <si>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</si>
  <si>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</si>
  <si>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</si>
  <si>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</si>
  <si>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</si>
  <si>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</si>
  <si>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</si>
  <si>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</si>
  <si>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</si>
  <si>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</si>
  <si>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</si>
  <si>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</si>
  <si>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</si>
  <si>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</si>
  <si>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</si>
  <si>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</si>
  <si>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</si>
  <si>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</si>
  <si>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</si>
  <si>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</si>
  <si>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</si>
  <si>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</si>
  <si>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</si>
  <si>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</si>
  <si>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</si>
  <si>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</si>
  <si>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</si>
  <si>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</si>
  <si>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</si>
  <si>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</si>
  <si>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</si>
  <si>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</si>
  <si>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</si>
  <si>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</si>
  <si>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</si>
  <si>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</si>
  <si>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</si>
  <si>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</si>
  <si>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</si>
  <si>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</si>
  <si>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</si>
  <si>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</si>
  <si>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</si>
  <si>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</si>
  <si>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</si>
  <si>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</si>
  <si>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</si>
  <si>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</si>
  <si>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</si>
  <si>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</si>
  <si>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</si>
  <si>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</si>
  <si>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</si>
  <si>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</si>
  <si>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</si>
  <si>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</si>
  <si>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</si>
  <si>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</si>
  <si>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</si>
  <si>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</si>
  <si>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</si>
  <si>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</si>
  <si>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</si>
  <si>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</si>
  <si>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</si>
  <si>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</si>
  <si>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</si>
  <si>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</si>
  <si>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</si>
  <si>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</si>
  <si>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</si>
  <si>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</si>
  <si>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</si>
  <si>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</si>
  <si>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</si>
  <si>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</si>
  <si>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</si>
  <si>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</si>
  <si>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</si>
  <si>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</si>
  <si>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</si>
  <si>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</si>
  <si>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</si>
  <si>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</si>
  <si>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</si>
  <si>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</si>
  <si>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</si>
  <si>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</si>
  <si>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</si>
  <si>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</si>
  <si>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</si>
  <si>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</si>
  <si>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</si>
  <si>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</si>
  <si>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</si>
  <si>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</si>
  <si>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</si>
  <si>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</si>
  <si>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</si>
  <si>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</si>
  <si>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</si>
  <si>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</si>
  <si>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</si>
  <si>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</si>
  <si>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</si>
  <si>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</si>
  <si>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</si>
  <si>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</si>
  <si>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</si>
  <si>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</si>
  <si>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</si>
  <si>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</si>
  <si>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</si>
  <si>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</si>
  <si>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</si>
  <si>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</si>
  <si>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</si>
  <si>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</si>
  <si>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</si>
  <si>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4. Quartal 2024</t>
    </r>
  </si>
  <si>
    <r>
      <t xml:space="preserve">Les chiffres statistiques clés, </t>
    </r>
    <r>
      <rPr>
        <sz val="10"/>
        <color rgb="FFFF0000"/>
        <rFont val="Arial"/>
        <family val="2"/>
      </rP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trimestre 2024</t>
    </r>
  </si>
  <si>
    <r>
      <t>Dati statistici chiave, 4</t>
    </r>
    <r>
      <rPr>
        <sz val="10"/>
        <color rgb="FFFF0000"/>
        <rFont val="Arial"/>
        <family val="2"/>
      </rPr>
      <t>° trimestre 2024</t>
    </r>
  </si>
  <si>
    <r>
      <t xml:space="preserve">Statistical key figures, </t>
    </r>
    <r>
      <rPr>
        <sz val="10"/>
        <color rgb="FFFF0000"/>
        <rFont val="Arial"/>
        <family val="2"/>
      </rPr>
      <t>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2024</t>
    </r>
  </si>
  <si>
    <t>Q4 2023</t>
  </si>
  <si>
    <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2023</t>
    </r>
  </si>
  <si>
    <r>
      <t>4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2023 </t>
    </r>
  </si>
  <si>
    <r>
      <t>© UST</t>
    </r>
    <r>
      <rPr>
        <sz val="10"/>
        <color rgb="FFFF0000"/>
        <rFont val="Arial"/>
        <family val="2"/>
      </rPr>
      <t xml:space="preserve"> 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</si>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</sst>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2</xdr:row>
          <xdr:rowOff>28575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3</xdr:row>
          <xdr:rowOff>28575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4</xdr:row>
          <xdr:rowOff>9525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G10" sqref="G10"/>
    </sheetView>
  </sheetViews>
  <sheetFormatPr baseColWidth="10" defaultColWidth="10.6640625" defaultRowHeight="12.9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4140625" customWidth="1"/>
  </cols>
  <sheetData>
    <row r="1" spans="1:19" ht="12.9" customHeight="1" thickTop="1" x14ac:dyDescent="0.3">
      <c r="A1" s="77" t="s">
        <v>112</v>
      </c>
      <c r="B1" s="78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2.9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2.9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2.9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2.9" customHeight="1" thickBot="1" x14ac:dyDescent="0.3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2.9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2.9" customHeight="1" x14ac:dyDescent="0.3">
      <c r="A8" s="79" t="str">
        <f>VLOOKUP("&lt;T1_Ti&gt;",Uebersetzungen!$B$3:$F$33,Uebersetzungen!$B$2+1,FALSE)</f>
        <v>Statistische Kennzahlen, 4. Quartal 2024</v>
      </c>
      <c r="B8" s="79"/>
      <c r="C8" s="79"/>
      <c r="D8" s="79"/>
      <c r="E8" s="79"/>
      <c r="F8" s="79"/>
      <c r="G8" s="1"/>
      <c r="H8" s="1"/>
      <c r="I8" s="1"/>
      <c r="J8" s="1"/>
      <c r="K8" s="1"/>
      <c r="L8" s="1"/>
      <c r="M8" s="1"/>
      <c r="N8" s="1"/>
    </row>
    <row r="9" spans="1:19" ht="12.9" customHeight="1" x14ac:dyDescent="0.3">
      <c r="A9" s="88" t="str">
        <f>VLOOKUP("&lt;T1_UTi&gt;",Uebersetzungen!$B$3:$F$33,Uebersetzungen!$B$2+1,FALSE)</f>
        <v xml:space="preserve">Schweizerischer Wohnimmobilienpreisindex, IMPI </v>
      </c>
      <c r="B9" s="88"/>
      <c r="C9" s="88"/>
      <c r="D9" s="88"/>
      <c r="E9" s="88"/>
      <c r="F9" s="2"/>
      <c r="G9" s="1"/>
      <c r="H9" s="10"/>
      <c r="I9" s="1"/>
      <c r="J9" s="1"/>
      <c r="K9" s="1"/>
      <c r="L9" s="1"/>
      <c r="M9" s="1"/>
      <c r="N9" s="1"/>
    </row>
    <row r="10" spans="1:19" ht="26.15" customHeight="1" x14ac:dyDescent="0.3">
      <c r="A10" s="80" t="str">
        <f>VLOOKUP("&lt;T1_SpaltenTitel_1&gt;",Uebersetzungen!$B$3:$F$33,Uebersetzungen!$B$2+1,FALSE)</f>
        <v>Totalindex 
und Subindizes</v>
      </c>
      <c r="B10" s="82" t="str">
        <f>VLOOKUP("&lt;T1_SpaltenTitel_2&gt;",Uebersetzungen!$B$3:$F$33,Uebersetzungen!$B$2+1,FALSE)</f>
        <v>Gewicht in %</v>
      </c>
      <c r="C10" s="83" t="str">
        <f>VLOOKUP("&lt;T1_SpaltenTitel_3&gt;",Uebersetzungen!$B$3:$F$33,Uebersetzungen!$B$2+1,FALSE)</f>
        <v>Index (Basis: 
Q4 2019 = 100)</v>
      </c>
      <c r="D10" s="84" t="str">
        <f>VLOOKUP("&lt;T1_SpaltenTitel_4&gt;",Uebersetzungen!$B$3:$F$33,Uebersetzungen!$B$2+1,FALSE)</f>
        <v xml:space="preserve">Veränderung (in %) zum </v>
      </c>
      <c r="E10" s="85"/>
      <c r="F10" s="86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5" customHeight="1" x14ac:dyDescent="0.3">
      <c r="A11" s="81"/>
      <c r="B11" s="82"/>
      <c r="C11" s="82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Q4 2023</v>
      </c>
      <c r="F11" s="87"/>
      <c r="G11" s="1"/>
      <c r="H11" s="1"/>
      <c r="I11" s="1"/>
      <c r="J11" s="1"/>
      <c r="K11" s="1"/>
      <c r="L11" s="1"/>
      <c r="M11" s="1"/>
      <c r="N11" s="1"/>
    </row>
    <row r="12" spans="1:19" ht="12.9" customHeight="1" x14ac:dyDescent="0.3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120.2223</v>
      </c>
      <c r="D12" s="35">
        <v>1.8</v>
      </c>
      <c r="E12" s="35">
        <v>2.4</v>
      </c>
      <c r="F12" s="61">
        <v>1.75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2.9" customHeight="1" x14ac:dyDescent="0.3">
      <c r="A13" s="5" t="str">
        <f>VLOOKUP("&lt;Zeilentitel_4&gt;",Uebersetzungen!$B$3:$F$33,Uebersetzungen!$B$2+1,FALSE)</f>
        <v>GemeindeTyp 1</v>
      </c>
      <c r="B13" s="57">
        <v>28.870999999999999</v>
      </c>
      <c r="C13" s="70">
        <v>123.2183</v>
      </c>
      <c r="D13" s="36">
        <v>3</v>
      </c>
      <c r="E13" s="36">
        <v>3.8</v>
      </c>
      <c r="F13" s="62">
        <v>0.86799999999999999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2.9" customHeight="1" x14ac:dyDescent="0.3">
      <c r="A14" s="5" t="str">
        <f>VLOOKUP("&lt;Zeilentitel_5&gt;",Uebersetzungen!$B$3:$F$33,Uebersetzungen!$B$2+1,FALSE)</f>
        <v>GemeindeTyp 2</v>
      </c>
      <c r="B14" s="57">
        <v>18.977</v>
      </c>
      <c r="C14" s="70">
        <v>117.75</v>
      </c>
      <c r="D14" s="36">
        <v>0.2</v>
      </c>
      <c r="E14" s="36">
        <v>2.6</v>
      </c>
      <c r="F14" s="62">
        <v>4.4999999999999998E-2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2.9" customHeight="1" x14ac:dyDescent="0.3">
      <c r="A15" s="5" t="str">
        <f>VLOOKUP("&lt;Zeilentitel_6&gt;",Uebersetzungen!$B$3:$F$33,Uebersetzungen!$B$2+1,FALSE)</f>
        <v>GemeindeTyp 3</v>
      </c>
      <c r="B15" s="58">
        <v>9.6059999999999999</v>
      </c>
      <c r="C15" s="70">
        <v>121.3451</v>
      </c>
      <c r="D15" s="36">
        <v>2.4</v>
      </c>
      <c r="E15" s="36">
        <v>4.7</v>
      </c>
      <c r="F15" s="62">
        <v>0.23600000000000002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2.9" customHeight="1" x14ac:dyDescent="0.3">
      <c r="A16" s="5" t="str">
        <f>VLOOKUP("&lt;Zeilentitel_7&gt;",Uebersetzungen!$B$3:$F$33,Uebersetzungen!$B$2+1,FALSE)</f>
        <v>GemeindeTyp 4</v>
      </c>
      <c r="B16" s="58">
        <v>26.335000000000001</v>
      </c>
      <c r="C16" s="70">
        <v>118.57299999999999</v>
      </c>
      <c r="D16" s="36">
        <v>1.1000000000000001</v>
      </c>
      <c r="E16" s="36">
        <v>0.3</v>
      </c>
      <c r="F16" s="62">
        <v>0.29499999999999998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2.9" customHeight="1" x14ac:dyDescent="0.3">
      <c r="A17" s="5" t="str">
        <f>VLOOKUP("&lt;Zeilentitel_8&gt;",Uebersetzungen!$B$3:$F$33,Uebersetzungen!$B$2+1,FALSE)</f>
        <v>GemeindeTyp 5</v>
      </c>
      <c r="B17" s="58">
        <v>16.210999999999999</v>
      </c>
      <c r="C17" s="70">
        <v>119.5307</v>
      </c>
      <c r="D17" s="36">
        <v>1.9</v>
      </c>
      <c r="E17" s="36">
        <v>1.6</v>
      </c>
      <c r="F17" s="62">
        <v>0.30599999999999999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2.9" customHeight="1" x14ac:dyDescent="0.3">
      <c r="A18" s="8" t="str">
        <f>VLOOKUP("&lt;Zeilentitel_2&gt;",Uebersetzungen!$B$3:$F$33,Uebersetzungen!$B$2+1,FALSE)</f>
        <v>EFH</v>
      </c>
      <c r="B18" s="59">
        <v>48.179000000000002</v>
      </c>
      <c r="C18" s="69">
        <v>119.6414</v>
      </c>
      <c r="D18" s="35">
        <v>0.5</v>
      </c>
      <c r="E18" s="35">
        <v>1.4</v>
      </c>
      <c r="F18" s="61">
        <v>0.254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2.9" customHeight="1" x14ac:dyDescent="0.3">
      <c r="A19" s="5" t="str">
        <f>VLOOKUP("&lt;Zeilentitel_4&gt;",Uebersetzungen!$B$3:$F$33,Uebersetzungen!$B$2+1,FALSE)</f>
        <v>GemeindeTyp 1</v>
      </c>
      <c r="B19" s="58">
        <v>12.183</v>
      </c>
      <c r="C19" s="70">
        <v>121.5806</v>
      </c>
      <c r="D19" s="36">
        <v>0.7</v>
      </c>
      <c r="E19" s="36">
        <v>0.7</v>
      </c>
      <c r="F19" s="62">
        <v>8.5000000000000006E-2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2.9" customHeight="1" x14ac:dyDescent="0.3">
      <c r="A20" s="5" t="str">
        <f>VLOOKUP("&lt;Zeilentitel_5&gt;",Uebersetzungen!$B$3:$F$33,Uebersetzungen!$B$2+1,FALSE)</f>
        <v>GemeindeTyp 2</v>
      </c>
      <c r="B20" s="58">
        <v>8.1950000000000003</v>
      </c>
      <c r="C20" s="70">
        <v>118.7128</v>
      </c>
      <c r="D20" s="36">
        <v>0.2</v>
      </c>
      <c r="E20" s="36">
        <v>2.4</v>
      </c>
      <c r="F20" s="62">
        <v>1.9E-2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2.9" customHeight="1" x14ac:dyDescent="0.3">
      <c r="A21" s="5" t="str">
        <f>VLOOKUP("&lt;Zeilentitel_6&gt;",Uebersetzungen!$B$3:$F$33,Uebersetzungen!$B$2+1,FALSE)</f>
        <v>GemeindeTyp 3</v>
      </c>
      <c r="B21" s="58">
        <v>4.0389999999999997</v>
      </c>
      <c r="C21" s="70">
        <v>122.1499</v>
      </c>
      <c r="D21" s="36">
        <v>1</v>
      </c>
      <c r="E21" s="36">
        <v>6.4</v>
      </c>
      <c r="F21" s="62">
        <v>0.04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2.9" customHeight="1" x14ac:dyDescent="0.3">
      <c r="A22" s="5" t="str">
        <f>VLOOKUP("&lt;Zeilentitel_7&gt;",Uebersetzungen!$B$3:$F$33,Uebersetzungen!$B$2+1,FALSE)</f>
        <v>GemeindeTyp 4</v>
      </c>
      <c r="B22" s="58">
        <v>13.771000000000001</v>
      </c>
      <c r="C22" s="70">
        <v>118.0947</v>
      </c>
      <c r="D22" s="36">
        <v>0.3</v>
      </c>
      <c r="E22" s="36">
        <v>0.1</v>
      </c>
      <c r="F22" s="62">
        <v>3.5999999999999997E-2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2.9" customHeight="1" x14ac:dyDescent="0.3">
      <c r="A23" s="5" t="str">
        <f>VLOOKUP("&lt;Zeilentitel_8&gt;",Uebersetzungen!$B$3:$F$33,Uebersetzungen!$B$2+1,FALSE)</f>
        <v>GemeindeTyp 5</v>
      </c>
      <c r="B23" s="58">
        <v>9.9909999999999997</v>
      </c>
      <c r="C23" s="70">
        <v>118.1292</v>
      </c>
      <c r="D23" s="36">
        <v>0.7</v>
      </c>
      <c r="E23" s="36">
        <v>1.3</v>
      </c>
      <c r="F23" s="62">
        <v>7.3999999999999996E-2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2.9" customHeight="1" x14ac:dyDescent="0.3">
      <c r="A24" s="8" t="str">
        <f>VLOOKUP("&lt;Zeilentitel_3&gt;",Uebersetzungen!$B$3:$F$33,Uebersetzungen!$B$2+1,FALSE)</f>
        <v>EGW</v>
      </c>
      <c r="B24" s="59">
        <v>51.820999999999998</v>
      </c>
      <c r="C24" s="69">
        <v>120.7687</v>
      </c>
      <c r="D24" s="35">
        <v>2.9</v>
      </c>
      <c r="E24" s="35">
        <v>3.2</v>
      </c>
      <c r="F24" s="61">
        <v>1.496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2.9" customHeight="1" x14ac:dyDescent="0.3">
      <c r="A25" s="5" t="str">
        <f>VLOOKUP("&lt;Zeilentitel_4&gt;",Uebersetzungen!$B$3:$F$33,Uebersetzungen!$B$2+1,FALSE)</f>
        <v>GemeindeTyp 1</v>
      </c>
      <c r="B25" s="58">
        <v>16.687999999999999</v>
      </c>
      <c r="C25" s="70">
        <v>124.2491</v>
      </c>
      <c r="D25" s="36">
        <v>4.7</v>
      </c>
      <c r="E25" s="36">
        <v>6</v>
      </c>
      <c r="F25" s="62">
        <v>0.78300000000000003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2.9" customHeight="1" x14ac:dyDescent="0.3">
      <c r="A26" s="5" t="str">
        <f>VLOOKUP("&lt;Zeilentitel_5&gt;",Uebersetzungen!$B$3:$F$33,Uebersetzungen!$B$2+1,FALSE)</f>
        <v>GemeindeTyp 2</v>
      </c>
      <c r="B26" s="58">
        <v>10.782</v>
      </c>
      <c r="C26" s="70">
        <v>116.9644</v>
      </c>
      <c r="D26" s="36">
        <v>0.2</v>
      </c>
      <c r="E26" s="36">
        <v>2.7</v>
      </c>
      <c r="F26" s="62">
        <v>2.5999999999999999E-2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2.9" customHeight="1" x14ac:dyDescent="0.3">
      <c r="A27" s="5" t="str">
        <f>VLOOKUP("&lt;Zeilentitel_6&gt;",Uebersetzungen!$B$3:$F$33,Uebersetzungen!$B$2+1,FALSE)</f>
        <v>GemeindeTyp 3</v>
      </c>
      <c r="B27" s="58">
        <v>5.5670000000000002</v>
      </c>
      <c r="C27" s="70">
        <v>120.5453</v>
      </c>
      <c r="D27" s="36">
        <v>3.5</v>
      </c>
      <c r="E27" s="36">
        <v>3.5</v>
      </c>
      <c r="F27" s="62">
        <v>0.19600000000000001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2.9" customHeight="1" x14ac:dyDescent="0.3">
      <c r="A28" s="5" t="str">
        <f>VLOOKUP("&lt;Zeilentitel_7&gt;",Uebersetzungen!$B$3:$F$33,Uebersetzungen!$B$2+1,FALSE)</f>
        <v>GemeindeTyp 4</v>
      </c>
      <c r="B28" s="58">
        <v>12.564</v>
      </c>
      <c r="C28" s="70">
        <v>119.1553</v>
      </c>
      <c r="D28" s="36">
        <v>2.1</v>
      </c>
      <c r="E28" s="36">
        <v>0.5</v>
      </c>
      <c r="F28" s="62">
        <v>0.25900000000000001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2.9" customHeight="1" x14ac:dyDescent="0.3">
      <c r="A29" s="5" t="str">
        <f>VLOOKUP("&lt;Zeilentitel_8&gt;",Uebersetzungen!$B$3:$F$33,Uebersetzungen!$B$2+1,FALSE)</f>
        <v>GemeindeTyp 5</v>
      </c>
      <c r="B29" s="60">
        <v>6.22</v>
      </c>
      <c r="C29" s="71">
        <v>121.8485</v>
      </c>
      <c r="D29" s="37">
        <v>3.8</v>
      </c>
      <c r="E29" s="37">
        <v>2.1</v>
      </c>
      <c r="F29" s="63">
        <v>0.23200000000000001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3">
      <c r="A30" s="90" t="str">
        <f>VLOOKUP("&lt;Legende_1&gt;",Uebersetzungen!$B$3:$F$33,Uebersetzungen!$B$2+1,FALSE)</f>
        <v>Legende:</v>
      </c>
      <c r="B30" s="90"/>
      <c r="C30" s="90"/>
      <c r="D30" s="90"/>
      <c r="E30" s="90"/>
      <c r="F30" s="90"/>
      <c r="G30" s="1"/>
      <c r="H30" s="1"/>
      <c r="I30" s="1"/>
      <c r="J30" s="1"/>
      <c r="K30" s="1"/>
      <c r="L30" s="1"/>
      <c r="M30" s="1"/>
      <c r="N30" s="1"/>
    </row>
    <row r="31" spans="1:16" ht="12.9" customHeight="1" x14ac:dyDescent="0.3">
      <c r="A31" s="91" t="str">
        <f>VLOOKUP("&lt;Legende_2&gt;",Uebersetzungen!$B$3:$F$33,Uebersetzungen!$B$2+1,FALSE)</f>
        <v>Total - Wohneigentum (EFH und EGW)</v>
      </c>
      <c r="B31" s="91"/>
      <c r="C31" s="91"/>
      <c r="D31" s="91"/>
      <c r="E31" s="91"/>
      <c r="F31" s="91"/>
      <c r="G31" s="1"/>
      <c r="H31" s="1"/>
      <c r="I31" s="1"/>
      <c r="J31" s="1"/>
      <c r="K31" s="1"/>
      <c r="L31" s="1"/>
      <c r="M31" s="1"/>
      <c r="N31" s="1"/>
    </row>
    <row r="32" spans="1:16" ht="12.9" customHeight="1" x14ac:dyDescent="0.3">
      <c r="A32" s="91" t="str">
        <f>VLOOKUP("&lt;Legende_3&gt;",Uebersetzungen!$B$3:$F$33,Uebersetzungen!$B$2+1,FALSE)</f>
        <v>EFH - Einfamilienhäuser</v>
      </c>
      <c r="B32" s="91"/>
      <c r="C32" s="91"/>
      <c r="D32" s="91"/>
      <c r="E32" s="91"/>
      <c r="F32" s="91"/>
      <c r="G32" s="1"/>
      <c r="H32" s="1"/>
      <c r="I32" s="1"/>
      <c r="J32" s="1"/>
      <c r="K32" s="1"/>
      <c r="L32" s="1"/>
      <c r="M32" s="1"/>
      <c r="N32" s="1"/>
    </row>
    <row r="33" spans="1:14" ht="12.9" customHeight="1" x14ac:dyDescent="0.3">
      <c r="A33" s="91" t="str">
        <f>VLOOKUP("&lt;Legende_4&gt;",Uebersetzungen!$B$3:$F$33,Uebersetzungen!$B$2+1,FALSE)</f>
        <v xml:space="preserve">EGW - Eigentumswohnungen </v>
      </c>
      <c r="B33" s="91"/>
      <c r="C33" s="91"/>
      <c r="D33" s="91"/>
      <c r="E33" s="91"/>
      <c r="F33" s="91"/>
      <c r="G33" s="1"/>
      <c r="H33" s="1"/>
      <c r="I33" s="1"/>
      <c r="J33" s="1"/>
      <c r="K33" s="1"/>
      <c r="L33" s="1"/>
      <c r="M33" s="1"/>
      <c r="N33" s="1"/>
    </row>
    <row r="34" spans="1:14" ht="12.9" customHeight="1" x14ac:dyDescent="0.3">
      <c r="A34" s="91" t="str">
        <f>VLOOKUP("&lt;Legende_5&gt;",Uebersetzungen!$B$3:$F$33,Uebersetzungen!$B$2+1,FALSE)</f>
        <v>GemeindeTyp 1 - Städtische Gemeinde einer grossen Agglomeration</v>
      </c>
      <c r="B34" s="91"/>
      <c r="C34" s="91"/>
      <c r="D34" s="91"/>
      <c r="E34" s="91"/>
      <c r="F34" s="91"/>
      <c r="G34" s="1"/>
      <c r="H34" s="1"/>
      <c r="I34" s="1"/>
      <c r="J34" s="1"/>
      <c r="K34" s="1"/>
      <c r="L34" s="1"/>
      <c r="M34" s="1"/>
      <c r="N34" s="1"/>
    </row>
    <row r="35" spans="1:14" ht="12.9" customHeight="1" x14ac:dyDescent="0.3">
      <c r="A35" s="91" t="str">
        <f>VLOOKUP("&lt;Legende_6&gt;",Uebersetzungen!$B$3:$F$33,Uebersetzungen!$B$2+1,FALSE)</f>
        <v>GemeindeTyp 2 - Städtische Gemeinde einer mittelgrossen Agglomeration</v>
      </c>
      <c r="B35" s="91"/>
      <c r="C35" s="91"/>
      <c r="D35" s="91"/>
      <c r="E35" s="91"/>
      <c r="F35" s="91"/>
      <c r="G35" s="1"/>
      <c r="H35" s="1"/>
      <c r="I35" s="1"/>
      <c r="J35" s="1"/>
      <c r="K35" s="1"/>
      <c r="L35" s="1"/>
      <c r="M35" s="1"/>
      <c r="N35" s="1"/>
    </row>
    <row r="36" spans="1:14" ht="12.9" customHeight="1" x14ac:dyDescent="0.3">
      <c r="A36" s="91" t="str">
        <f>VLOOKUP("&lt;Legende_7&gt;",Uebersetzungen!$B$3:$F$33,Uebersetzungen!$B$2+1,FALSE)</f>
        <v>GemeindeTyp 3 - Städtische Gemeinde einer kleinen oder ausserhalb einer Agglomeration</v>
      </c>
      <c r="B36" s="91"/>
      <c r="C36" s="91"/>
      <c r="D36" s="91"/>
      <c r="E36" s="91"/>
      <c r="F36" s="91"/>
      <c r="G36" s="1"/>
      <c r="H36" s="1"/>
      <c r="I36" s="1"/>
      <c r="J36" s="1"/>
      <c r="K36" s="1"/>
      <c r="L36" s="1"/>
      <c r="M36" s="1"/>
      <c r="N36" s="1"/>
    </row>
    <row r="37" spans="1:14" ht="12.9" customHeight="1" x14ac:dyDescent="0.3">
      <c r="A37" s="91" t="str">
        <f>VLOOKUP("&lt;Legende_8&gt;",Uebersetzungen!$B$3:$F$33,Uebersetzungen!$B$2+1,FALSE)</f>
        <v xml:space="preserve">GemeindeTyp 4 - Intermediäre Gemeinde </v>
      </c>
      <c r="B37" s="91"/>
      <c r="C37" s="91"/>
      <c r="D37" s="91"/>
      <c r="E37" s="91"/>
      <c r="F37" s="91"/>
      <c r="G37" s="1"/>
      <c r="H37" s="1"/>
      <c r="I37" s="1"/>
      <c r="J37" s="1"/>
      <c r="K37" s="1"/>
      <c r="L37" s="1"/>
      <c r="M37" s="1"/>
      <c r="N37" s="1"/>
    </row>
    <row r="38" spans="1:14" ht="12.9" customHeight="1" x14ac:dyDescent="0.3">
      <c r="A38" s="91" t="str">
        <f>VLOOKUP("&lt;Legende_9&gt;",Uebersetzungen!$B$3:$F$33,Uebersetzungen!$B$2+1,FALSE)</f>
        <v>GemeindeTyp 5 - Ländliche Gemeinde</v>
      </c>
      <c r="B38" s="91"/>
      <c r="C38" s="91"/>
      <c r="D38" s="91"/>
      <c r="E38" s="91"/>
      <c r="F38" s="91"/>
      <c r="G38" s="1"/>
      <c r="H38" s="1"/>
      <c r="I38" s="1"/>
      <c r="J38" s="1"/>
      <c r="K38" s="1"/>
      <c r="L38" s="1"/>
      <c r="M38" s="1"/>
      <c r="N38" s="1"/>
    </row>
    <row r="39" spans="1:14" ht="12.9" customHeight="1" x14ac:dyDescent="0.3">
      <c r="A39" s="89"/>
      <c r="B39" s="89"/>
      <c r="C39" s="89"/>
      <c r="D39" s="89"/>
      <c r="E39" s="89"/>
      <c r="F39" s="89"/>
      <c r="G39" s="1"/>
      <c r="H39" s="1"/>
      <c r="I39" s="1"/>
      <c r="J39" s="1"/>
      <c r="K39" s="1"/>
      <c r="L39" s="1"/>
      <c r="M39" s="1"/>
      <c r="N39" s="1"/>
    </row>
    <row r="40" spans="1:14" ht="12.9" customHeight="1" x14ac:dyDescent="0.3">
      <c r="A40" s="89" t="str">
        <f>VLOOKUP("&lt;Quelle&gt;",Uebersetzungen!$B$3:$F$33,Uebersetzungen!$B$2+1,FALSE)</f>
        <v>Quelle: BFS - Schweizerischer Wohnimmobilienpreisindex, IMPI</v>
      </c>
      <c r="B40" s="89"/>
      <c r="C40" s="89"/>
      <c r="D40" s="89"/>
      <c r="E40" s="89"/>
      <c r="F40" s="89"/>
      <c r="G40" s="1"/>
      <c r="H40" s="1"/>
      <c r="I40" s="1"/>
      <c r="J40" s="1"/>
      <c r="K40" s="1"/>
      <c r="L40" s="1"/>
      <c r="M40" s="1"/>
      <c r="N40" s="1"/>
    </row>
    <row r="41" spans="1:14" ht="12.9" customHeight="1" x14ac:dyDescent="0.3">
      <c r="A41" s="89" t="str">
        <f>VLOOKUP("&lt;CopyRight&gt;",Uebersetzungen!$B$3:$F$33,Uebersetzungen!$B$2+1,FALSE)</f>
        <v>© BFS 2025</v>
      </c>
      <c r="B41" s="89"/>
      <c r="C41" s="89"/>
      <c r="D41" s="89"/>
      <c r="E41" s="89"/>
      <c r="F41" s="89"/>
      <c r="G41" s="1"/>
      <c r="H41" s="1"/>
      <c r="I41" s="1"/>
      <c r="J41" s="1"/>
      <c r="K41" s="1"/>
      <c r="L41" s="1"/>
      <c r="M41" s="1"/>
      <c r="N41" s="1"/>
    </row>
    <row r="42" spans="1:14" ht="12.9" customHeight="1" x14ac:dyDescent="0.3">
      <c r="A42" s="89" t="str">
        <f>VLOOKUP("&lt;Auskunft&gt;",Uebersetzungen!$B$3:$F$33,Uebersetzungen!$B$2+1,FALSE)</f>
        <v>Auskunft: Bundesamt für Statistik (BFS), IMPI@bfs.admin.ch, Tel. +41 58 463 60 69</v>
      </c>
      <c r="B42" s="89"/>
      <c r="C42" s="89"/>
      <c r="D42" s="89"/>
      <c r="E42" s="89"/>
      <c r="F42" s="89"/>
      <c r="G42" s="1"/>
      <c r="H42" s="1"/>
      <c r="I42" s="1"/>
      <c r="J42" s="1"/>
      <c r="K42" s="1"/>
      <c r="L42" s="1"/>
      <c r="M42" s="1"/>
      <c r="N42" s="1"/>
    </row>
    <row r="43" spans="1:14" ht="12.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GvrYn3nkebx46E9al9vGjog4AMv5aPoQB0TihU1SWapobsEyhxWotFFRnkffeDHkDVMAuI/4hgLTVt/M3FWkDQ==" saltValue="Yi4VhN/dswuZfdrU9ymgdA==" spinCount="100000" sheet="1" objects="1" scenarios="1"/>
  <mergeCells count="21"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1:B1"/>
    <mergeCell ref="A8:F8"/>
    <mergeCell ref="A10:A11"/>
    <mergeCell ref="B10:B11"/>
    <mergeCell ref="C10:C11"/>
    <mergeCell ref="D10:E10"/>
    <mergeCell ref="F10:F11"/>
    <mergeCell ref="A9:E9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topLeftCell="A7" zoomScaleNormal="100" workbookViewId="0">
      <selection activeCell="D44" sqref="D44"/>
    </sheetView>
  </sheetViews>
  <sheetFormatPr baseColWidth="10" defaultColWidth="11" defaultRowHeight="12.5" x14ac:dyDescent="0.3"/>
  <cols>
    <col min="1" max="1" width="7.5" style="3" bestFit="1" customWidth="1"/>
    <col min="2" max="2" width="15.6640625" style="3" hidden="1" customWidth="1"/>
    <col min="3" max="3" width="28.9140625" style="3" customWidth="1"/>
    <col min="4" max="4" width="28.1640625" style="3" customWidth="1"/>
    <col min="5" max="5" width="28.41406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3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5" x14ac:dyDescent="0.3">
      <c r="A3" s="14" t="s">
        <v>39</v>
      </c>
      <c r="B3" s="3" t="s">
        <v>91</v>
      </c>
      <c r="C3" s="18" t="s">
        <v>141</v>
      </c>
      <c r="D3" s="39" t="s">
        <v>142</v>
      </c>
      <c r="E3" s="18" t="s">
        <v>143</v>
      </c>
      <c r="F3" s="48" t="s">
        <v>144</v>
      </c>
      <c r="G3" s="13"/>
    </row>
    <row r="4" spans="1:7" ht="25" x14ac:dyDescent="0.3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" x14ac:dyDescent="0.3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ht="13" x14ac:dyDescent="0.3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3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ht="13" x14ac:dyDescent="0.3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ht="13" x14ac:dyDescent="0.3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5" x14ac:dyDescent="0.3">
      <c r="A10" s="14"/>
      <c r="B10" s="3" t="s">
        <v>66</v>
      </c>
      <c r="C10" s="72" t="s">
        <v>145</v>
      </c>
      <c r="D10" s="73" t="s">
        <v>146</v>
      </c>
      <c r="E10" s="72" t="s">
        <v>147</v>
      </c>
      <c r="F10" s="74" t="s">
        <v>145</v>
      </c>
      <c r="G10" s="13"/>
    </row>
    <row r="11" spans="1:7" ht="25" x14ac:dyDescent="0.3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3">
      <c r="A12" s="14"/>
      <c r="B12" s="13"/>
      <c r="C12" s="15"/>
      <c r="D12" s="38"/>
      <c r="E12" s="55"/>
      <c r="F12" s="51"/>
      <c r="G12" s="13"/>
    </row>
    <row r="13" spans="1:7" ht="13" x14ac:dyDescent="0.3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3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3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3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3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3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3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3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3">
      <c r="A21" s="13"/>
      <c r="B21" s="13"/>
      <c r="C21" s="20"/>
      <c r="D21" s="38"/>
      <c r="E21" s="15"/>
      <c r="F21" s="51"/>
      <c r="G21" s="13"/>
    </row>
    <row r="22" spans="1:7" x14ac:dyDescent="0.3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3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3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3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3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3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3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" x14ac:dyDescent="0.3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ht="25" x14ac:dyDescent="0.3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3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3">
      <c r="A32" s="13"/>
      <c r="B32" s="3" t="s">
        <v>110</v>
      </c>
      <c r="C32" s="18" t="s">
        <v>151</v>
      </c>
      <c r="D32" s="39" t="s">
        <v>150</v>
      </c>
      <c r="E32" s="18" t="s">
        <v>148</v>
      </c>
      <c r="F32" s="48" t="s">
        <v>149</v>
      </c>
      <c r="G32" s="13"/>
    </row>
    <row r="33" spans="1:7" x14ac:dyDescent="0.3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" thickBot="1" x14ac:dyDescent="0.35">
      <c r="A34" s="13"/>
      <c r="B34" s="13"/>
      <c r="C34" s="21"/>
      <c r="D34" s="43"/>
      <c r="E34" s="21"/>
      <c r="F34" s="53"/>
      <c r="G34" s="13"/>
    </row>
    <row r="46" spans="1:7" x14ac:dyDescent="0.3">
      <c r="C46" s="6"/>
    </row>
    <row r="47" spans="1:7" x14ac:dyDescent="0.3">
      <c r="C47" s="6"/>
    </row>
    <row r="48" spans="1:7" x14ac:dyDescent="0.3">
      <c r="C48" s="6"/>
      <c r="D48" s="4"/>
    </row>
    <row r="49" spans="3:6" x14ac:dyDescent="0.3">
      <c r="C49" s="6"/>
    </row>
    <row r="50" spans="3:6" x14ac:dyDescent="0.3">
      <c r="C50" s="6"/>
    </row>
    <row r="51" spans="3:6" x14ac:dyDescent="0.3">
      <c r="C51" s="6"/>
    </row>
    <row r="52" spans="3:6" x14ac:dyDescent="0.3">
      <c r="C52" s="6"/>
    </row>
    <row r="53" spans="3:6" x14ac:dyDescent="0.3">
      <c r="C53" s="6"/>
    </row>
    <row r="54" spans="3:6" x14ac:dyDescent="0.3">
      <c r="C54" s="6"/>
      <c r="F54" s="4"/>
    </row>
    <row r="55" spans="3:6" x14ac:dyDescent="0.3">
      <c r="C55" s="6"/>
    </row>
    <row r="56" spans="3:6" x14ac:dyDescent="0.3">
      <c r="C56" s="6"/>
    </row>
    <row r="57" spans="3:6" x14ac:dyDescent="0.3">
      <c r="C57" s="6"/>
      <c r="D57" s="4"/>
    </row>
    <row r="58" spans="3:6" x14ac:dyDescent="0.3">
      <c r="C58" s="6"/>
    </row>
    <row r="59" spans="3:6" x14ac:dyDescent="0.3">
      <c r="C59" s="6"/>
    </row>
    <row r="60" spans="3:6" x14ac:dyDescent="0.3">
      <c r="C60" s="6"/>
    </row>
    <row r="61" spans="3:6" x14ac:dyDescent="0.3">
      <c r="C61" s="6"/>
    </row>
    <row r="62" spans="3:6" x14ac:dyDescent="0.3">
      <c r="C62" s="6"/>
    </row>
  </sheetData>
  <sheetProtection algorithmName="SHA-512" hashValue="b6K9yciDX+eIJ1anZuTxTLvNXtmJF0hVQKv/ablDgGRjZufhp+P7tXap/3OY9wPT3f+I2mmNxmNZB8dcS9v3Iw==" saltValue="DSjKXaiqYZgxRIV7P9CXx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Manuel</cp:lastModifiedBy>
  <cp:lastPrinted>2020-10-01T11:22:38Z</cp:lastPrinted>
  <dcterms:created xsi:type="dcterms:W3CDTF">2020-09-09T15:41:01Z</dcterms:created>
  <dcterms:modified xsi:type="dcterms:W3CDTF">2025-01-21T14:12:31Z</dcterms:modified>
</cp:coreProperties>
</file>