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1_GNP_2025-0436_Jira_DIAM-29388\2025_Q1_Tabellen\"/>
    </mc:Choice>
  </mc:AlternateContent>
  <xr:revisionPtr revIDLastSave="0" documentId="13_ncr:1_{EB80FFE1-45D4-4078-9505-DC6AC02762B9}" xr6:coauthVersionLast="47" xr6:coauthVersionMax="47" xr10:uidLastSave="{00000000-0000-0000-0000-000000000000}"/>
  <bookViews>
    <workbookView xWindow="-28920" yWindow="0" windowWidth="29040" windowHeight="175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23" l="1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49" i="23" l="1"/>
  <c r="A48" i="23"/>
  <c r="A47" i="23"/>
  <c r="A46" i="23"/>
  <c r="A45" i="23"/>
  <c r="A44" i="23"/>
  <c r="A43" i="23"/>
  <c r="A42" i="23"/>
  <c r="A41" i="23"/>
  <c r="A53" i="23"/>
  <c r="A52" i="23"/>
  <c r="A51" i="23"/>
</calcChain>
</file>

<file path=xl/sharedStrings.xml><?xml version="1.0" encoding="utf-8"?>
<sst xmlns="http://schemas.openxmlformats.org/spreadsheetml/2006/main" count="285" uniqueCount="255">
  <si>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</si>
  <si>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</si>
  <si>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</si>
  <si>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</si>
  <si>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</si>
  <si>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</si>
  <si>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</si>
  <si>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</si>
  <si>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</si>
  <si>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</si>
  <si>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</si>
  <si>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</si>
  <si>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</si>
  <si>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</si>
  <si>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</si>
  <si>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</si>
  <si>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</si>
  <si>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</si>
  <si>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</si>
  <si>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</si>
  <si>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</si>
  <si>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</si>
  <si>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</si>
  <si>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</si>
  <si>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</si>
  <si>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</si>
  <si>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</si>
  <si>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</si>
  <si>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</si>
  <si>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</si>
  <si>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</si>
  <si>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</si>
  <si>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</si>
  <si>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</si>
  <si>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</si>
  <si>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</si>
  <si>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</si>
  <si>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</si>
  <si>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</si>
  <si>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</si>
  <si>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</si>
  <si>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</si>
  <si>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</si>
  <si>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</si>
  <si>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</si>
  <si>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</si>
  <si>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</si>
  <si>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</si>
  <si>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</si>
  <si>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</si>
  <si>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</si>
  <si>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</si>
  <si>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</si>
  <si>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</si>
  <si>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</si>
  <si>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</si>
  <si>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</si>
  <si>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</si>
  <si>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</si>
  <si>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</si>
  <si>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</si>
  <si>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</si>
  <si>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</si>
  <si>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</si>
  <si>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</si>
  <si>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</si>
  <si>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</si>
  <si>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</si>
  <si>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</si>
  <si>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</si>
  <si>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</si>
  <si>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</si>
  <si>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</si>
  <si>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</si>
  <si>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</si>
  <si>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</si>
  <si>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</si>
  <si>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</si>
  <si>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</si>
  <si>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</si>
  <si>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</si>
  <si>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</si>
  <si>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</si>
  <si>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</si>
  <si>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</si>
  <si>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</si>
  <si>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</si>
  <si>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</si>
  <si>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</si>
  <si>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</si>
  <si>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</si>
  <si>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</si>
  <si>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</si>
  <si>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</si>
  <si>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</si>
  <si>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</si>
  <si>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</si>
  <si>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</si>
  <si>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</si>
  <si>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</si>
  <si>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</si>
  <si>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</si>
  <si>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</si>
  <si>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</si>
  <si>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</si>
  <si>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</si>
  <si>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</si>
  <si>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</si>
  <si>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</si>
  <si>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</si>
  <si>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</si>
  <si>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</si>
  <si>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</si>
  <si>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</si>
  <si>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</si>
  <si>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</si>
  <si>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</si>
  <si>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</si>
  <si>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</si>
  <si>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</si>
  <si>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</si>
  <si>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</si>
  <si>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</si>
  <si>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</si>
  <si>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</si>
  <si>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</si>
  <si>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</si>
  <si>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</si>
  <si>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</si>
  <si>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</si>
  <si>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</si>
  <si>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</si>
  <si>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</si>
  <si>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</si>
  <si>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</si>
  <si>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</si>
  <si>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</si>
  <si>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</si>
  <si>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</si>
  <si>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</si>
  <si>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</si>
  <si>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</si>
  <si>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</si>
  <si>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</si>
  <si>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</si>
  <si>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</si>
  <si>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</si>
  <si>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</si>
  <si>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</si>
  <si>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</si>
  <si>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</si>
  <si>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</si>
  <si>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</si>
  <si>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</si>
  <si>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</si>
  <si>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</si>
  <si>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</si>
  <si>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</si>
  <si>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</si>
  <si>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</si>
  <si>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</si>
  <si>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</si>
  <si>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</si>
  <si>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</si>
  <si>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</si>
  <si>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</si>
  <si>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</si>
  <si>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</si>
  <si>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</si>
  <si>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</si>
  <si>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</si>
  <si>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</si>
  <si>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</si>
  <si>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</si>
  <si>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</si>
  <si>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</si>
  <si>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</si>
  <si>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</si>
  <si>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</si>
  <si>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</si>
  <si>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</si>
  <si>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</si>
  <si>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</si>
  <si>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</si>
  <si>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</si>
  <si>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</si>
  <si>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</si>
  <si>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</si>
  <si>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</si>
  <si>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</si>
  <si>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</si>
  <si>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</si>
  <si>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</si>
  <si>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</si>
  <si>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</si>
  <si>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</si>
  <si>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</si>
  <si>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</si>
  <si>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</si>
  <si>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</si>
  <si>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</si>
  <si>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</si>
  <si>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</si>
  <si>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</si>
  <si>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</si>
  <si>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</si>
  <si>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</si>
  <si>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</si>
  <si>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</si>
  <si>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</si>
  <si>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</si>
  <si>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</si>
  <si>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</si>
  <si>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</si>
  <si>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</si>
  <si>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</si>
  <si>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</si>
  <si>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</si>
  <si>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</si>
  <si>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</si>
  <si>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</si>
  <si>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</si>
  <si>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</si>
  <si>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</si>
  <si>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</si>
  <si>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</si>
  <si>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</si>
  <si>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</si>
  <si>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</si>
  <si>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</si>
  <si>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</si>
  <si>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</si>
  <si>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</si>
  <si>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</si>
  <si>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</si>
  <si>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</si>
  <si>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</si>
  <si>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</si>
  <si>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</si>
  <si>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</si>
  <si>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</si>
  <si>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</si>
  <si>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</si>
  <si>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</si>
  <si>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</si>
  <si>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</si>
  <si>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</si>
  <si>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</si>
  <si>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</si>
  <si>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</si>
  <si>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</si>
  <si>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2025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</si>
  <si>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2018 - 1°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2025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</si>
  <si>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2025</t>
    </r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</si>
  <si>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2018 - 1. Quartal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</si>
</sst>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1</xdr:row>
          <xdr:rowOff>161925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2</xdr:row>
          <xdr:rowOff>161925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4</xdr:row>
          <xdr:rowOff>142875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68"/>
  <sheetViews>
    <sheetView showGridLines="0" tabSelected="1" zoomScaleNormal="100" workbookViewId="0">
      <selection activeCell="A40" sqref="A40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2" t="s">
        <v>92</v>
      </c>
      <c r="B1" s="8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5" t="str">
        <f>VLOOKUP("&lt;Titel&gt;",Uebersetzungen!$B$3:$F$59,Uebersetzungen!B$2+1,FALSE)</f>
        <v>Veränderungsraten gegenüber dem gleichen Quartal im Vorjahr (in %), 
1. Quartal 2018 - 1. Quartal 2025</v>
      </c>
      <c r="B7" s="85"/>
      <c r="C7" s="85"/>
      <c r="D7" s="85"/>
      <c r="E7" s="86"/>
      <c r="F7" s="86"/>
      <c r="G7" s="87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8" t="str">
        <f>VLOOKUP("&lt;Untertitel_1&gt;",Uebersetzungen!$B$3:$F$59,Uebersetzungen!B$2+1,FALSE)</f>
        <v xml:space="preserve">Schweizerischer Wohnimmobilienpreisindex, IMPI </v>
      </c>
      <c r="B8" s="88"/>
      <c r="C8" s="88"/>
      <c r="D8" s="89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79" t="str">
        <f>VLOOKUP("&lt;Untertitel_2&gt;",Uebersetzungen!$B$3:$F$70,Uebersetzungen!$B$2+1,FALSE)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VLOOKUP("&lt;Untertitel_3&gt;",Uebersetzungen!$B$3:$F$70,Uebersetzungen!$B$2+1,FALSE)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VLOOKUP("&lt;Untertitel_4&gt;",Uebersetzungen!$B$3:$F$70,Uebersetzungen!$B$2+1,FALSE)</f>
        <v>Eigentumswohnungen</v>
      </c>
      <c r="O10" s="80"/>
      <c r="P10" s="80"/>
      <c r="Q10" s="80"/>
      <c r="R10" s="80"/>
      <c r="S10" s="81"/>
      <c r="T10" s="1"/>
    </row>
    <row r="11" spans="1:21" ht="25.5" customHeight="1" x14ac:dyDescent="0.3">
      <c r="A11" s="56" t="str">
        <f>VLOOKUP("&lt;ZeilenTitel_1&gt;",Uebersetzungen!$B$3:$F$70,Uebersetzungen!$B$2+1,FALSE)</f>
        <v>Totalindex und Subindizes (Basis: Q4 2019 = 100)</v>
      </c>
      <c r="B11" s="57" t="str">
        <f>VLOOKUP("&lt;Spaltentitel_1&gt;",Uebersetzungen!$B$3:$F$82,Uebersetzungen!$B$2+1,FALSE)</f>
        <v xml:space="preserve">Total </v>
      </c>
      <c r="C11" s="58" t="str">
        <f>VLOOKUP("&lt;Spaltentitel_4&gt;",Uebersetzungen!$B$3:$F$82,Uebersetzungen!$B$2+1,FALSE)</f>
        <v>GemeindeTyp 1</v>
      </c>
      <c r="D11" s="58" t="str">
        <f>VLOOKUP("&lt;Spaltentitel_5&gt;",Uebersetzungen!$B$3:$F$82,Uebersetzungen!$B$2+1,FALSE)</f>
        <v>GemeindeTyp 2</v>
      </c>
      <c r="E11" s="58" t="str">
        <f>VLOOKUP("&lt;Spaltentitel_6&gt;",Uebersetzungen!$B$3:$F$82,Uebersetzungen!$B$2+1,FALSE)</f>
        <v>GemeindeTyp 3</v>
      </c>
      <c r="F11" s="58" t="str">
        <f>VLOOKUP("&lt;Spaltentitel_7&gt;",Uebersetzungen!$B$3:$F$82,Uebersetzungen!$B$2+1,FALSE)</f>
        <v>GemeindeTyp 4</v>
      </c>
      <c r="G11" s="58" t="str">
        <f>VLOOKUP("&lt;Spaltentitel_8&gt;",Uebersetzungen!$B$3:$F$82,Uebersetzungen!$B$2+1,FALSE)</f>
        <v>GemeindeTyp 5</v>
      </c>
      <c r="H11" s="57" t="str">
        <f>VLOOKUP("&lt;Spaltentitel_2&gt;",Uebersetzungen!$B$3:$F$82,Uebersetzungen!$B$2+1,FALSE)</f>
        <v>EFH</v>
      </c>
      <c r="I11" s="58" t="str">
        <f>VLOOKUP("&lt;Spaltentitel_4&gt;",Uebersetzungen!$B$3:$F$82,Uebersetzungen!$B$2+1,FALSE)</f>
        <v>GemeindeTyp 1</v>
      </c>
      <c r="J11" s="58" t="str">
        <f>VLOOKUP("&lt;Spaltentitel_5&gt;",Uebersetzungen!$B$3:$F$82,Uebersetzungen!$B$2+1,FALSE)</f>
        <v>GemeindeTyp 2</v>
      </c>
      <c r="K11" s="58" t="str">
        <f>VLOOKUP("&lt;Spaltentitel_6&gt;",Uebersetzungen!$B$3:$F$82,Uebersetzungen!$B$2+1,FALSE)</f>
        <v>GemeindeTyp 3</v>
      </c>
      <c r="L11" s="58" t="str">
        <f>VLOOKUP("&lt;Spaltentitel_7&gt;",Uebersetzungen!$B$3:$F$82,Uebersetzungen!$B$2+1,FALSE)</f>
        <v>GemeindeTyp 4</v>
      </c>
      <c r="M11" s="58" t="str">
        <f>VLOOKUP("&lt;Spaltentitel_8&gt;",Uebersetzungen!$B$3:$F$82,Uebersetzungen!$B$2+1,FALSE)</f>
        <v>GemeindeTyp 5</v>
      </c>
      <c r="N11" s="57" t="str">
        <f>VLOOKUP("&lt;Spaltentitel_3&gt;",Uebersetzungen!$B$3:$F$82,Uebersetzungen!$B$2+1,FALSE)</f>
        <v>EGW</v>
      </c>
      <c r="O11" s="58" t="str">
        <f>VLOOKUP("&lt;Spaltentitel_4&gt;",Uebersetzungen!$B$3:$F$82,Uebersetzungen!$B$2+1,FALSE)</f>
        <v>GemeindeTyp 1</v>
      </c>
      <c r="P11" s="58" t="str">
        <f>VLOOKUP("&lt;Spaltentitel_5&gt;",Uebersetzungen!$B$3:$F$82,Uebersetzungen!$B$2+1,FALSE)</f>
        <v>GemeindeTyp 2</v>
      </c>
      <c r="Q11" s="58" t="str">
        <f>VLOOKUP("&lt;Spaltentitel_6&gt;",Uebersetzungen!$B$3:$F$82,Uebersetzungen!$B$2+1,FALSE)</f>
        <v>GemeindeTyp 3</v>
      </c>
      <c r="R11" s="58" t="str">
        <f>VLOOKUP("&lt;Spaltentitel_7&gt;",Uebersetzungen!$B$3:$F$82,Uebersetzungen!$B$2+1,FALSE)</f>
        <v>GemeindeTyp 4</v>
      </c>
      <c r="S11" s="59" t="str">
        <f>VLOOKUP("&lt;Spaltentitel_8&gt;",Uebersetzungen!$B$3:$F$82,Uebersetzungen!$B$2+1,FALSE)</f>
        <v>GemeindeTyp 5</v>
      </c>
      <c r="T11" s="1"/>
    </row>
    <row r="12" spans="1:21" ht="12.9" customHeight="1" x14ac:dyDescent="0.3">
      <c r="A12" s="60" t="str">
        <f>VLOOKUP("&lt;ZeilenTitel_2&gt;",Uebersetzungen!$B$3:$F$70,Uebersetzungen!$B$2+1,FALSE)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2.9" customHeight="1" x14ac:dyDescent="0.3">
      <c r="A13" s="60" t="str">
        <f>VLOOKUP("&lt;ZeilenTitel_3&gt;",Uebersetzungen!$B$3:$F$70,Uebersetzungen!$B$2+1,FALSE)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2.9" customHeight="1" x14ac:dyDescent="0.3">
      <c r="A14" s="60" t="str">
        <f>VLOOKUP("&lt;ZeilenTitel_4&gt;",Uebersetzungen!$B$3:$F$70,Uebersetzungen!$B$2+1,FALSE)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2.9" customHeight="1" x14ac:dyDescent="0.3">
      <c r="A15" s="60" t="str">
        <f>VLOOKUP("&lt;ZeilenTitel_5&gt;",Uebersetzungen!$B$3:$F$70,Uebersetzungen!$B$2+1,FALSE)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2.9" customHeight="1" x14ac:dyDescent="0.3">
      <c r="A16" s="60" t="str">
        <f>VLOOKUP("&lt;ZeilenTitel_6&gt;",Uebersetzungen!$B$3:$F$70,Uebersetzungen!$B$2+1,FALSE)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2.9" customHeight="1" x14ac:dyDescent="0.3">
      <c r="A17" s="60" t="str">
        <f>VLOOKUP("&lt;ZeilenTitel_7&gt;",Uebersetzungen!$B$3:$F$70,Uebersetzungen!$B$2+1,FALSE)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2.9" customHeight="1" x14ac:dyDescent="0.3">
      <c r="A18" s="60" t="str">
        <f>VLOOKUP("&lt;ZeilenTitel_8&gt;",Uebersetzungen!$B$3:$F$70,Uebersetzungen!$B$2+1,FALSE)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2.9" customHeight="1" x14ac:dyDescent="0.3">
      <c r="A19" s="60" t="str">
        <f>VLOOKUP("&lt;ZeilenTitel_9&gt;",Uebersetzungen!$B$3:$F$70,Uebersetzungen!$B$2+1,FALSE)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2.9" customHeight="1" x14ac:dyDescent="0.3">
      <c r="A20" s="60" t="str">
        <f>VLOOKUP("&lt;ZeilenTitel_10&gt;",Uebersetzungen!$B$3:$F$70,Uebersetzungen!$B$2+1,FALSE)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2.9" customHeight="1" x14ac:dyDescent="0.3">
      <c r="A21" s="60" t="str">
        <f>VLOOKUP("&lt;ZeilenTitel_11&gt;",Uebersetzungen!$B$3:$F$70,Uebersetzungen!$B$2+1,FALSE)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2.9" customHeight="1" x14ac:dyDescent="0.3">
      <c r="A22" s="60" t="str">
        <f>VLOOKUP("&lt;ZeilenTitel_12&gt;",Uebersetzungen!$B$3:$F$70,Uebersetzungen!$B$2+1,FALSE)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2.9" customHeight="1" x14ac:dyDescent="0.3">
      <c r="A23" s="60" t="str">
        <f>VLOOKUP("&lt;ZeilenTitel_13&gt;",Uebersetzungen!$B$3:$F$70,Uebersetzungen!$B$2+1,FALSE)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2.9" customHeight="1" x14ac:dyDescent="0.3">
      <c r="A24" s="60" t="str">
        <f>VLOOKUP("&lt;ZeilenTitel_14&gt;",Uebersetzungen!$B$3:$F$70,Uebersetzungen!$B$2+1,FALSE)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2.9" customHeight="1" x14ac:dyDescent="0.3">
      <c r="A25" s="60" t="str">
        <f>VLOOKUP("&lt;ZeilenTitel_15&gt;",Uebersetzungen!$B$3:$F$70,Uebersetzungen!$B$2+1,FALSE)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2.9" customHeight="1" x14ac:dyDescent="0.3">
      <c r="A26" s="60" t="str">
        <f>VLOOKUP("&lt;ZeilenTitel_16&gt;",Uebersetzungen!$B$3:$F$70,Uebersetzungen!$B$2+1,FALSE)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2.9" customHeight="1" x14ac:dyDescent="0.3">
      <c r="A27" s="60" t="str">
        <f>VLOOKUP("&lt;ZeilenTitel_17&gt;",Uebersetzungen!$B$3:$F$70,Uebersetzungen!$B$2+1,FALSE)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2.9" customHeight="1" x14ac:dyDescent="0.3">
      <c r="A28" s="60" t="str">
        <f>VLOOKUP("&lt;ZeilenTitel_18&gt;",Uebersetzungen!$B$3:$F$70,Uebersetzungen!$B$2+1,FALSE)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2.9" customHeight="1" x14ac:dyDescent="0.3">
      <c r="A29" s="60" t="str">
        <f>VLOOKUP("&lt;ZeilenTitel_19&gt;",Uebersetzungen!$B$3:$F$70,Uebersetzungen!$B$2+1,FALSE)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2.9" customHeight="1" x14ac:dyDescent="0.3">
      <c r="A30" s="76" t="str">
        <f>VLOOKUP("&lt;ZeilenTitel_20&gt;",Uebersetzungen!$B$3:$F$70,Uebersetzungen!$B$2+1,FALSE)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2.9" customHeight="1" x14ac:dyDescent="0.3">
      <c r="A31" s="76" t="str">
        <f>VLOOKUP("&lt;ZeilenTitel_21&gt;",Uebersetzungen!$B$3:$F$70,Uebersetzungen!$B$2+1,FALSE)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2.9" customHeight="1" x14ac:dyDescent="0.3">
      <c r="A32" s="76" t="str">
        <f>VLOOKUP("&lt;ZeilenTitel_22&gt;",Uebersetzungen!$B$3:$F$70,Uebersetzungen!$B$2+1,FALSE)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2.9" customHeight="1" x14ac:dyDescent="0.3">
      <c r="A33" s="76" t="str">
        <f>VLOOKUP("&lt;ZeilenTitel_23&gt;",Uebersetzungen!$B$3:$F$70,Uebersetzungen!$B$2+1,FALSE)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2.9" customHeight="1" x14ac:dyDescent="0.3">
      <c r="A34" s="76" t="str">
        <f>VLOOKUP("&lt;ZeilenTitel_24&gt;",Uebersetzungen!$B$3:$F$70,Uebersetzungen!$B$2+1,FALSE)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2.9" customHeight="1" x14ac:dyDescent="0.3">
      <c r="A35" s="76" t="str">
        <f>VLOOKUP("&lt;ZeilenTitel_25&gt;",Uebersetzungen!$B$3:$F$70,Uebersetzungen!$B$2+1,FALSE)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2.9" customHeight="1" x14ac:dyDescent="0.3">
      <c r="A36" s="76" t="str">
        <f>VLOOKUP("&lt;ZeilenTitel_26&gt;",Uebersetzungen!$B$3:$F$70,Uebersetzungen!$B$2+1,FALSE)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2.9" customHeight="1" x14ac:dyDescent="0.3">
      <c r="A37" s="76" t="str">
        <f>VLOOKUP("&lt;ZeilenTitel_27&gt;",Uebersetzungen!$B$3:$F$70,Uebersetzungen!$B$2+1,FALSE)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2.9" customHeight="1" x14ac:dyDescent="0.3">
      <c r="A38" s="76" t="str">
        <f>VLOOKUP("&lt;ZeilenTitel_28&gt;",Uebersetzungen!$B$3:$F$70,Uebersetzungen!$B$2+1,FALSE)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2.9" customHeight="1" x14ac:dyDescent="0.3">
      <c r="A39" s="76" t="str">
        <f>VLOOKUP("&lt;ZeilenTitel_29&gt;",Uebersetzungen!$B$3:$F$70,Uebersetzungen!$B$2+1,FALSE)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2.9" customHeight="1" x14ac:dyDescent="0.3">
      <c r="A40" s="70" t="str">
        <f>VLOOKUP("&lt;ZeilenTitel_30&gt;",Uebersetzungen!$B$3:$F$70,Uebersetzungen!$B$2+1,FALSE)</f>
        <v>Q1 2025</v>
      </c>
      <c r="B40" s="71">
        <v>4.0999999999999996</v>
      </c>
      <c r="C40" s="72">
        <v>4.5</v>
      </c>
      <c r="D40" s="73">
        <v>3.8</v>
      </c>
      <c r="E40" s="73">
        <v>2.7</v>
      </c>
      <c r="F40" s="73">
        <v>4.4000000000000004</v>
      </c>
      <c r="G40" s="74">
        <v>4.3</v>
      </c>
      <c r="H40" s="71">
        <v>3.6</v>
      </c>
      <c r="I40" s="73">
        <v>3</v>
      </c>
      <c r="J40" s="73">
        <v>4.2</v>
      </c>
      <c r="K40" s="73">
        <v>1.9</v>
      </c>
      <c r="L40" s="73">
        <v>3.7</v>
      </c>
      <c r="M40" s="74">
        <v>4.5999999999999996</v>
      </c>
      <c r="N40" s="71">
        <v>4.5999999999999996</v>
      </c>
      <c r="O40" s="73">
        <v>5.5</v>
      </c>
      <c r="P40" s="73">
        <v>3.5</v>
      </c>
      <c r="Q40" s="73">
        <v>3.4</v>
      </c>
      <c r="R40" s="73">
        <v>5.4</v>
      </c>
      <c r="S40" s="74">
        <v>3.9</v>
      </c>
      <c r="T40" s="1"/>
      <c r="U40" s="65"/>
    </row>
    <row r="41" spans="1:21" ht="16.5" customHeight="1" x14ac:dyDescent="0.3">
      <c r="A41" s="6" t="str">
        <f>VLOOKUP("&lt;Legende_1&gt;",Uebersetzungen!$B$3:$F$59,Uebersetzungen!B$2+1,FALSE)</f>
        <v>Legende: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1"/>
    </row>
    <row r="42" spans="1:21" ht="12.9" customHeight="1" x14ac:dyDescent="0.3">
      <c r="A42" s="84" t="str">
        <f>VLOOKUP("&lt;Legende_2&gt;",Uebersetzungen!$B$3:$F$59,Uebersetzungen!B$2+1,FALSE)</f>
        <v>Total - Wohneigentum (EFH und EGW)</v>
      </c>
      <c r="B42" s="84"/>
      <c r="C42" s="84"/>
      <c r="D42" s="84"/>
      <c r="E42" s="49"/>
      <c r="F42" s="49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1"/>
    </row>
    <row r="43" spans="1:21" ht="12.9" customHeight="1" x14ac:dyDescent="0.3">
      <c r="A43" s="84" t="str">
        <f>VLOOKUP("&lt;Legende_3&gt;",Uebersetzungen!$B$3:$F$59,Uebersetzungen!B$2+1,FALSE)</f>
        <v>EFH - Einfamilienhäuser</v>
      </c>
      <c r="B43" s="84"/>
      <c r="C43" s="84"/>
      <c r="D43" s="84"/>
      <c r="E43" s="49"/>
      <c r="F43" s="49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1"/>
    </row>
    <row r="44" spans="1:21" ht="12.9" customHeight="1" x14ac:dyDescent="0.3">
      <c r="A44" s="84" t="str">
        <f>VLOOKUP("&lt;Legende_4&gt;",Uebersetzungen!$B$3:$F$59,Uebersetzungen!B$2+1,FALSE)</f>
        <v xml:space="preserve">EGW - Eigentumswohnungen </v>
      </c>
      <c r="B44" s="84"/>
      <c r="C44" s="84"/>
      <c r="D44" s="84"/>
      <c r="E44" s="49"/>
      <c r="F44" s="49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"/>
    </row>
    <row r="45" spans="1:21" ht="12.9" customHeight="1" x14ac:dyDescent="0.3">
      <c r="A45" s="84" t="str">
        <f>VLOOKUP("&lt;Legende_5&gt;",Uebersetzungen!$B$3:$F$59,Uebersetzungen!B$2+1,FALSE)</f>
        <v>GemeindeTyp 1 - Städtische Gemeinde einer grossen Agglomeration</v>
      </c>
      <c r="B45" s="84"/>
      <c r="C45" s="84"/>
      <c r="D45" s="84"/>
      <c r="E45" s="49"/>
      <c r="F45" s="49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"/>
    </row>
    <row r="46" spans="1:21" ht="12.9" customHeight="1" x14ac:dyDescent="0.3">
      <c r="A46" s="84" t="str">
        <f>VLOOKUP("&lt;Legende_6&gt;",Uebersetzungen!$B$3:$F$59,Uebersetzungen!B$2+1,FALSE)</f>
        <v>GemeindeTyp 2 - Städtische Gemeinde einer mittelgrossen Agglomeration</v>
      </c>
      <c r="B46" s="84"/>
      <c r="C46" s="84"/>
      <c r="D46" s="84"/>
      <c r="E46" s="49"/>
      <c r="F46" s="49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"/>
    </row>
    <row r="47" spans="1:21" ht="12.9" customHeight="1" x14ac:dyDescent="0.3">
      <c r="A47" s="84" t="str">
        <f>VLOOKUP("&lt;Legende_7&gt;",Uebersetzungen!$B$3:$F$59,Uebersetzungen!B$2+1,FALSE)</f>
        <v>GemeindeTyp 3 - Städtische Gemeinde einer kleinen oder ausserhalb einer Agglomeration</v>
      </c>
      <c r="B47" s="84"/>
      <c r="C47" s="84"/>
      <c r="D47" s="84"/>
      <c r="E47" s="90"/>
      <c r="F47" s="49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"/>
    </row>
    <row r="48" spans="1:21" ht="12.9" customHeight="1" x14ac:dyDescent="0.3">
      <c r="A48" s="84" t="str">
        <f>VLOOKUP("&lt;Legende_8&gt;",Uebersetzungen!$B$3:$F$59,Uebersetzungen!B$2+1,FALSE)</f>
        <v xml:space="preserve">GemeindeTyp 4 - Intermediäre Gemeinde </v>
      </c>
      <c r="B48" s="84"/>
      <c r="C48" s="84"/>
      <c r="D48" s="84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2.9" customHeight="1" x14ac:dyDescent="0.3">
      <c r="A49" s="84" t="str">
        <f>VLOOKUP("&lt;Legende_9&gt;",Uebersetzungen!$B$3:$F$59,Uebersetzungen!B$2+1,FALSE)</f>
        <v>GemeindeTyp 5 - Ländliche Gemeinde</v>
      </c>
      <c r="B49" s="84"/>
      <c r="C49" s="84"/>
      <c r="D49" s="84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2.9" customHeight="1" x14ac:dyDescent="0.3">
      <c r="A50" s="84"/>
      <c r="B50" s="84"/>
      <c r="C50" s="84"/>
      <c r="D50" s="84"/>
      <c r="E50" s="49"/>
      <c r="F50" s="49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1"/>
    </row>
    <row r="51" spans="1:20" ht="12.9" customHeight="1" x14ac:dyDescent="0.3">
      <c r="A51" s="77" t="str">
        <f>VLOOKUP("&lt;Quelle&gt;",Uebersetzungen!$B$3:$F$59,Uebersetzungen!B$2+1,FALSE)</f>
        <v>Quelle: BFS - Schweizerischer Wohnimmobilienpreisindex, IMPI</v>
      </c>
      <c r="B51" s="77"/>
      <c r="C51" s="77"/>
      <c r="D51" s="77"/>
      <c r="E51" s="48"/>
      <c r="F51" s="48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1"/>
    </row>
    <row r="52" spans="1:20" ht="12.9" customHeight="1" x14ac:dyDescent="0.3">
      <c r="A52" s="77" t="str">
        <f>VLOOKUP("&lt;CopyRight&gt;",Uebersetzungen!$B$3:$F$59,Uebersetzungen!B$2+1,FALSE)</f>
        <v>© BFS 2025</v>
      </c>
      <c r="B52" s="77"/>
      <c r="C52" s="77"/>
      <c r="D52" s="77"/>
      <c r="E52" s="48"/>
      <c r="F52" s="48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1"/>
    </row>
    <row r="53" spans="1:20" ht="12.9" customHeight="1" x14ac:dyDescent="0.3">
      <c r="A53" s="77" t="str">
        <f>VLOOKUP("&lt;Auskunft&gt;",Uebersetzungen!$B$3:$F$59,Uebersetzungen!B$2+1,FALSE)</f>
        <v>Auskunft: Bundesamt für Statistik (BFS), IMPI@bfs.admin.ch, Tel. +41 58 463 60 69</v>
      </c>
      <c r="B53" s="77"/>
      <c r="C53" s="77"/>
      <c r="D53" s="77"/>
      <c r="E53" s="78"/>
      <c r="F53" s="48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1"/>
    </row>
    <row r="54" spans="1:2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</sheetData>
  <sheetProtection algorithmName="SHA-512" hashValue="5ks0XScZAku7FsNbAo/v0jzCrIyvC7mRPoevIJId7NPR/c7nbs1XFKyzmmxmvdgXjFTmhhddxPi1Le+4RybACg==" saltValue="Q4ke7QaPjP+DIqGPxWUgtw==" spinCount="100000" sheet="1" objects="1" scenarios="1"/>
  <mergeCells count="18">
    <mergeCell ref="A49:D49"/>
    <mergeCell ref="A47:E47"/>
    <mergeCell ref="A53:E53"/>
    <mergeCell ref="H10:M10"/>
    <mergeCell ref="N10:S10"/>
    <mergeCell ref="A1:B1"/>
    <mergeCell ref="A51:D51"/>
    <mergeCell ref="A52:D52"/>
    <mergeCell ref="A50:D50"/>
    <mergeCell ref="A42:D42"/>
    <mergeCell ref="A43:D43"/>
    <mergeCell ref="A44:D44"/>
    <mergeCell ref="A45:D45"/>
    <mergeCell ref="A7:G7"/>
    <mergeCell ref="A8:D8"/>
    <mergeCell ref="B10:G10"/>
    <mergeCell ref="A46:D46"/>
    <mergeCell ref="A48:D48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88"/>
  <sheetViews>
    <sheetView workbookViewId="0">
      <selection activeCell="K17" sqref="K17"/>
    </sheetView>
  </sheetViews>
  <sheetFormatPr baseColWidth="10" defaultColWidth="11" defaultRowHeight="12.5" x14ac:dyDescent="0.3"/>
  <cols>
    <col min="1" max="1" width="20.58203125" style="2" customWidth="1"/>
    <col min="2" max="2" width="0.1640625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62.5" x14ac:dyDescent="0.3">
      <c r="A3" s="9" t="s">
        <v>90</v>
      </c>
      <c r="B3" s="2" t="s">
        <v>140</v>
      </c>
      <c r="C3" s="13" t="s">
        <v>254</v>
      </c>
      <c r="D3" s="26" t="s">
        <v>253</v>
      </c>
      <c r="E3" s="13" t="s">
        <v>252</v>
      </c>
      <c r="F3" s="35" t="s">
        <v>251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246</v>
      </c>
      <c r="C36" s="39" t="s">
        <v>243</v>
      </c>
      <c r="D36" s="40" t="s">
        <v>244</v>
      </c>
      <c r="E36" s="39" t="s">
        <v>245</v>
      </c>
      <c r="F36" s="41" t="s">
        <v>243</v>
      </c>
      <c r="G36" s="8"/>
    </row>
    <row r="37" spans="1:7" ht="13" x14ac:dyDescent="0.3">
      <c r="A37" s="9"/>
      <c r="B37" s="2" t="s">
        <v>247</v>
      </c>
      <c r="C37" s="39" t="s">
        <v>248</v>
      </c>
      <c r="D37" s="40" t="s">
        <v>249</v>
      </c>
      <c r="E37" s="39" t="s">
        <v>250</v>
      </c>
      <c r="F37" s="41" t="s">
        <v>248</v>
      </c>
      <c r="G37" s="8"/>
    </row>
    <row r="38" spans="1:7" x14ac:dyDescent="0.3">
      <c r="A38" s="8"/>
      <c r="B38" s="8"/>
      <c r="C38" s="14"/>
      <c r="D38" s="23"/>
      <c r="E38" s="10"/>
      <c r="F38" s="34"/>
      <c r="G38" s="8"/>
    </row>
    <row r="39" spans="1:7" ht="13" x14ac:dyDescent="0.3">
      <c r="A39" s="9" t="s">
        <v>91</v>
      </c>
      <c r="B39" s="2" t="s">
        <v>218</v>
      </c>
      <c r="C39" s="11" t="s">
        <v>8</v>
      </c>
      <c r="D39" s="25" t="s">
        <v>8</v>
      </c>
      <c r="E39" s="12" t="s">
        <v>19</v>
      </c>
      <c r="F39" s="33" t="s">
        <v>0</v>
      </c>
      <c r="G39" s="8"/>
    </row>
    <row r="40" spans="1:7" x14ac:dyDescent="0.3">
      <c r="A40" s="8"/>
      <c r="B40" s="2" t="s">
        <v>219</v>
      </c>
      <c r="C40" s="11" t="s">
        <v>1</v>
      </c>
      <c r="D40" s="25" t="s">
        <v>11</v>
      </c>
      <c r="E40" s="12" t="s">
        <v>25</v>
      </c>
      <c r="F40" s="33" t="s">
        <v>27</v>
      </c>
      <c r="G40" s="8"/>
    </row>
    <row r="41" spans="1:7" x14ac:dyDescent="0.3">
      <c r="A41" s="8"/>
      <c r="B41" s="2" t="s">
        <v>220</v>
      </c>
      <c r="C41" s="11" t="s">
        <v>7</v>
      </c>
      <c r="D41" s="24" t="s">
        <v>34</v>
      </c>
      <c r="E41" s="12" t="s">
        <v>12</v>
      </c>
      <c r="F41" s="33" t="s">
        <v>28</v>
      </c>
      <c r="G41" s="8"/>
    </row>
    <row r="42" spans="1:7" x14ac:dyDescent="0.3">
      <c r="A42" s="8"/>
      <c r="B42" s="2" t="s">
        <v>221</v>
      </c>
      <c r="C42" s="11" t="s">
        <v>2</v>
      </c>
      <c r="D42" s="25" t="s">
        <v>13</v>
      </c>
      <c r="E42" s="12" t="s">
        <v>20</v>
      </c>
      <c r="F42" s="33" t="s">
        <v>29</v>
      </c>
      <c r="G42" s="8"/>
    </row>
    <row r="43" spans="1:7" x14ac:dyDescent="0.3">
      <c r="A43" s="8"/>
      <c r="B43" s="2" t="s">
        <v>222</v>
      </c>
      <c r="C43" s="11" t="s">
        <v>3</v>
      </c>
      <c r="D43" s="25" t="s">
        <v>14</v>
      </c>
      <c r="E43" s="12" t="s">
        <v>21</v>
      </c>
      <c r="F43" s="33" t="s">
        <v>30</v>
      </c>
      <c r="G43" s="8"/>
    </row>
    <row r="44" spans="1:7" x14ac:dyDescent="0.3">
      <c r="A44" s="8"/>
      <c r="B44" s="2" t="s">
        <v>223</v>
      </c>
      <c r="C44" s="11" t="s">
        <v>4</v>
      </c>
      <c r="D44" s="25" t="s">
        <v>15</v>
      </c>
      <c r="E44" s="12" t="s">
        <v>22</v>
      </c>
      <c r="F44" s="33" t="s">
        <v>31</v>
      </c>
      <c r="G44" s="8"/>
    </row>
    <row r="45" spans="1:7" x14ac:dyDescent="0.3">
      <c r="A45" s="8"/>
      <c r="B45" s="2" t="s">
        <v>224</v>
      </c>
      <c r="C45" s="11" t="s">
        <v>5</v>
      </c>
      <c r="D45" s="25" t="s">
        <v>16</v>
      </c>
      <c r="E45" s="12" t="s">
        <v>23</v>
      </c>
      <c r="F45" s="33" t="s">
        <v>32</v>
      </c>
      <c r="G45" s="8"/>
    </row>
    <row r="46" spans="1:7" x14ac:dyDescent="0.3">
      <c r="A46" s="8"/>
      <c r="B46" s="2" t="s">
        <v>225</v>
      </c>
      <c r="C46" s="11" t="s">
        <v>6</v>
      </c>
      <c r="D46" s="25" t="s">
        <v>17</v>
      </c>
      <c r="E46" s="12" t="s">
        <v>24</v>
      </c>
      <c r="F46" s="33" t="s">
        <v>33</v>
      </c>
      <c r="G46" s="8"/>
    </row>
    <row r="47" spans="1:7" x14ac:dyDescent="0.3">
      <c r="A47" s="8"/>
      <c r="B47" s="8"/>
      <c r="C47" s="14"/>
      <c r="D47" s="23"/>
      <c r="E47" s="10"/>
      <c r="F47" s="34"/>
      <c r="G47" s="8"/>
    </row>
    <row r="48" spans="1:7" x14ac:dyDescent="0.3">
      <c r="A48" s="8"/>
      <c r="B48" s="2" t="s">
        <v>78</v>
      </c>
      <c r="C48" s="12" t="s">
        <v>35</v>
      </c>
      <c r="D48" s="25" t="s">
        <v>96</v>
      </c>
      <c r="E48" s="12" t="s">
        <v>97</v>
      </c>
      <c r="F48" s="36" t="s">
        <v>98</v>
      </c>
      <c r="G48" s="7"/>
    </row>
    <row r="49" spans="1:7" x14ac:dyDescent="0.3">
      <c r="A49" s="8"/>
      <c r="B49" s="2" t="s">
        <v>79</v>
      </c>
      <c r="C49" s="12" t="s">
        <v>47</v>
      </c>
      <c r="D49" s="25" t="s">
        <v>55</v>
      </c>
      <c r="E49" s="12" t="s">
        <v>63</v>
      </c>
      <c r="F49" s="33" t="s">
        <v>71</v>
      </c>
      <c r="G49" s="7"/>
    </row>
    <row r="50" spans="1:7" x14ac:dyDescent="0.3">
      <c r="A50" s="8"/>
      <c r="B50" s="2" t="s">
        <v>80</v>
      </c>
      <c r="C50" s="12" t="s">
        <v>48</v>
      </c>
      <c r="D50" s="25" t="s">
        <v>56</v>
      </c>
      <c r="E50" s="12" t="s">
        <v>64</v>
      </c>
      <c r="F50" s="33" t="s">
        <v>72</v>
      </c>
      <c r="G50" s="7"/>
    </row>
    <row r="51" spans="1:7" ht="14.25" customHeight="1" x14ac:dyDescent="0.3">
      <c r="A51" s="8"/>
      <c r="B51" s="2" t="s">
        <v>81</v>
      </c>
      <c r="C51" s="12" t="s">
        <v>49</v>
      </c>
      <c r="D51" s="24" t="s">
        <v>57</v>
      </c>
      <c r="E51" s="12" t="s">
        <v>65</v>
      </c>
      <c r="F51" s="33" t="s">
        <v>73</v>
      </c>
      <c r="G51" s="7"/>
    </row>
    <row r="52" spans="1:7" x14ac:dyDescent="0.3">
      <c r="A52" s="8"/>
      <c r="B52" s="2" t="s">
        <v>82</v>
      </c>
      <c r="C52" s="12" t="s">
        <v>50</v>
      </c>
      <c r="D52" s="25" t="s">
        <v>58</v>
      </c>
      <c r="E52" s="12" t="s">
        <v>66</v>
      </c>
      <c r="F52" s="33" t="s">
        <v>74</v>
      </c>
      <c r="G52" s="7"/>
    </row>
    <row r="53" spans="1:7" ht="14.25" customHeight="1" x14ac:dyDescent="0.3">
      <c r="A53" s="8"/>
      <c r="B53" s="2" t="s">
        <v>83</v>
      </c>
      <c r="C53" s="12" t="s">
        <v>51</v>
      </c>
      <c r="D53" s="25" t="s">
        <v>59</v>
      </c>
      <c r="E53" s="12" t="s">
        <v>67</v>
      </c>
      <c r="F53" s="33" t="s">
        <v>226</v>
      </c>
      <c r="G53" s="7"/>
    </row>
    <row r="54" spans="1:7" ht="14.25" customHeight="1" x14ac:dyDescent="0.3">
      <c r="A54" s="8"/>
      <c r="B54" s="2" t="s">
        <v>84</v>
      </c>
      <c r="C54" s="12" t="s">
        <v>52</v>
      </c>
      <c r="D54" s="25" t="s">
        <v>60</v>
      </c>
      <c r="E54" s="12" t="s">
        <v>68</v>
      </c>
      <c r="F54" s="33" t="s">
        <v>75</v>
      </c>
      <c r="G54" s="7"/>
    </row>
    <row r="55" spans="1:7" x14ac:dyDescent="0.3">
      <c r="A55" s="8"/>
      <c r="B55" s="2" t="s">
        <v>85</v>
      </c>
      <c r="C55" s="12" t="s">
        <v>53</v>
      </c>
      <c r="D55" s="25" t="s">
        <v>61</v>
      </c>
      <c r="E55" s="12" t="s">
        <v>69</v>
      </c>
      <c r="F55" s="33" t="s">
        <v>76</v>
      </c>
      <c r="G55" s="7"/>
    </row>
    <row r="56" spans="1:7" x14ac:dyDescent="0.3">
      <c r="A56" s="8"/>
      <c r="B56" s="2" t="s">
        <v>86</v>
      </c>
      <c r="C56" s="12" t="s">
        <v>54</v>
      </c>
      <c r="D56" s="25" t="s">
        <v>62</v>
      </c>
      <c r="E56" s="12" t="s">
        <v>70</v>
      </c>
      <c r="F56" s="33" t="s">
        <v>77</v>
      </c>
      <c r="G56" s="7"/>
    </row>
    <row r="57" spans="1:7" x14ac:dyDescent="0.3">
      <c r="A57" s="8"/>
      <c r="B57" s="2" t="s">
        <v>87</v>
      </c>
      <c r="C57" s="12" t="s">
        <v>43</v>
      </c>
      <c r="D57" s="25" t="s">
        <v>42</v>
      </c>
      <c r="E57" s="12" t="s">
        <v>93</v>
      </c>
      <c r="F57" s="33" t="s">
        <v>41</v>
      </c>
      <c r="G57" s="8"/>
    </row>
    <row r="58" spans="1:7" x14ac:dyDescent="0.3">
      <c r="A58" s="8"/>
      <c r="B58" s="2" t="s">
        <v>88</v>
      </c>
      <c r="C58" s="50" t="s">
        <v>242</v>
      </c>
      <c r="D58" s="51" t="s">
        <v>241</v>
      </c>
      <c r="E58" s="50" t="s">
        <v>240</v>
      </c>
      <c r="F58" s="52" t="s">
        <v>239</v>
      </c>
      <c r="G58" s="8"/>
    </row>
    <row r="59" spans="1:7" x14ac:dyDescent="0.3">
      <c r="A59" s="8"/>
      <c r="B59" s="2" t="s">
        <v>89</v>
      </c>
      <c r="C59" s="12" t="s">
        <v>40</v>
      </c>
      <c r="D59" s="25" t="s">
        <v>95</v>
      </c>
      <c r="E59" s="12" t="s">
        <v>94</v>
      </c>
      <c r="F59" s="33" t="s">
        <v>44</v>
      </c>
      <c r="G59" s="8"/>
    </row>
    <row r="60" spans="1:7" ht="13" thickBot="1" x14ac:dyDescent="0.35">
      <c r="A60" s="8"/>
      <c r="B60" s="8"/>
      <c r="C60" s="15"/>
      <c r="D60" s="28"/>
      <c r="E60" s="15"/>
      <c r="F60" s="37"/>
      <c r="G60" s="8"/>
    </row>
    <row r="72" spans="3:6" x14ac:dyDescent="0.3">
      <c r="C72" s="4"/>
    </row>
    <row r="73" spans="3:6" x14ac:dyDescent="0.3">
      <c r="C73" s="4"/>
    </row>
    <row r="74" spans="3:6" x14ac:dyDescent="0.3">
      <c r="C74" s="4"/>
      <c r="D74" s="3"/>
    </row>
    <row r="75" spans="3:6" x14ac:dyDescent="0.3">
      <c r="C75" s="4"/>
    </row>
    <row r="76" spans="3:6" x14ac:dyDescent="0.3">
      <c r="C76" s="4"/>
    </row>
    <row r="77" spans="3:6" x14ac:dyDescent="0.3">
      <c r="C77" s="4"/>
    </row>
    <row r="78" spans="3:6" x14ac:dyDescent="0.3">
      <c r="C78" s="4"/>
    </row>
    <row r="79" spans="3:6" x14ac:dyDescent="0.3">
      <c r="C79" s="4"/>
    </row>
    <row r="80" spans="3:6" x14ac:dyDescent="0.3">
      <c r="C80" s="4"/>
      <c r="F80" s="3"/>
    </row>
    <row r="81" spans="3:4" x14ac:dyDescent="0.3">
      <c r="C81" s="4"/>
    </row>
    <row r="82" spans="3:4" x14ac:dyDescent="0.3">
      <c r="C82" s="4"/>
    </row>
    <row r="83" spans="3:4" x14ac:dyDescent="0.3">
      <c r="C83" s="4"/>
      <c r="D83" s="3"/>
    </row>
    <row r="84" spans="3:4" x14ac:dyDescent="0.3">
      <c r="C84" s="4"/>
    </row>
    <row r="85" spans="3:4" x14ac:dyDescent="0.3">
      <c r="C85" s="4"/>
    </row>
    <row r="86" spans="3:4" x14ac:dyDescent="0.3">
      <c r="C86" s="4"/>
    </row>
    <row r="87" spans="3:4" x14ac:dyDescent="0.3">
      <c r="C87" s="4"/>
    </row>
    <row r="88" spans="3:4" x14ac:dyDescent="0.3">
      <c r="C88" s="4"/>
    </row>
  </sheetData>
  <sheetProtection algorithmName="SHA-512" hashValue="3+jcRL4JlBAnv625IF7c4xBfaMZSxu4c0w2rZB3B8LDtVu0fUZPKa34K81c2v0qD79poLVIJoXb3FIt8wNIvfQ==" saltValue="DjhaK5p9INzLmzv03f4pd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2025-04-23T16:28:56Z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