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3_GNP_2025-0437_Jira_DIAM\2025_Q3_Tabellen\"/>
    </mc:Choice>
  </mc:AlternateContent>
  <xr:revisionPtr revIDLastSave="0" documentId="13_ncr:1_{15D070B8-11D1-41B0-955F-0D5A9CBE3103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6" i="3" l="1"/>
  <c r="A45" i="3"/>
  <c r="A44" i="3"/>
  <c r="A43" i="3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59" i="3" l="1"/>
  <c r="A58" i="3"/>
  <c r="A57" i="3"/>
  <c r="A55" i="3"/>
  <c r="A54" i="3"/>
  <c r="A53" i="3"/>
  <c r="A52" i="3"/>
  <c r="A51" i="3"/>
  <c r="A50" i="3"/>
  <c r="A49" i="3"/>
  <c r="A48" i="3"/>
  <c r="A47" i="3"/>
</calcChain>
</file>

<file path=xl/sharedStrings.xml><?xml version="1.0" encoding="utf-8"?>
<sst xmlns="http://schemas.openxmlformats.org/spreadsheetml/2006/main" count="314" uniqueCount="278">
  <si>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</si>
  <si>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</si>
  <si>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</si>
  <si>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</si>
  <si>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</si>
  <si>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</si>
  <si>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</si>
  <si>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</si>
  <si>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</si>
  <si>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</si>
  <si>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</si>
  <si>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</si>
  <si>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</si>
  <si>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</si>
  <si>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</si>
  <si>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</si>
  <si>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</si>
  <si>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</si>
  <si>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</si>
  <si>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</si>
  <si>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</si>
  <si>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</si>
  <si>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</si>
  <si>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</si>
  <si>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</si>
  <si>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</si>
  <si>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</si>
  <si>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</si>
  <si>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</si>
  <si>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</si>
  <si>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</si>
  <si>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</si>
  <si>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</si>
  <si>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</si>
  <si>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</si>
  <si>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</si>
  <si>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</si>
  <si>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</si>
  <si>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</si>
  <si>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</si>
  <si>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</si>
  <si>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</si>
  <si>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</si>
  <si>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</si>
  <si>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</si>
  <si>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</si>
  <si>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</si>
  <si>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</si>
  <si>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</si>
  <si>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</si>
  <si>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</si>
  <si>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</si>
  <si>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</si>
  <si>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</si>
  <si>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</si>
  <si>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</si>
  <si>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</si>
  <si>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</si>
  <si>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</si>
  <si>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</si>
  <si>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</si>
  <si>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</si>
  <si>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</si>
  <si>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</si>
  <si>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</si>
  <si>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</si>
  <si>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</si>
  <si>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</si>
  <si>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</si>
  <si>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</si>
  <si>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</si>
  <si>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</si>
  <si>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</si>
  <si>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</si>
  <si>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</si>
  <si>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</si>
  <si>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</si>
  <si>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</si>
  <si>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</si>
  <si>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</si>
  <si>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</si>
  <si>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</si>
  <si>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</si>
  <si>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</si>
  <si>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</si>
  <si>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</si>
  <si>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</si>
  <si>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</si>
  <si>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</si>
  <si>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</si>
  <si>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</si>
  <si>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</si>
  <si>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</si>
  <si>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</si>
  <si>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</si>
  <si>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</si>
  <si>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</si>
  <si>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</si>
  <si>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</si>
  <si>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</si>
  <si>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</si>
  <si>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</si>
  <si>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</si>
  <si>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</si>
  <si>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</si>
  <si>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</si>
  <si>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</si>
  <si>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</si>
  <si>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</si>
  <si>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</si>
  <si>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</si>
  <si>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</si>
  <si>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</si>
  <si>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</si>
  <si>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</si>
  <si>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</si>
  <si>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</si>
  <si>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</si>
  <si>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</si>
  <si>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</si>
  <si>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</si>
  <si>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</si>
  <si>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</si>
  <si>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</si>
  <si>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</si>
  <si>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</si>
  <si>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</si>
  <si>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</si>
  <si>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</si>
  <si>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</si>
  <si>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</si>
  <si>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</si>
  <si>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</si>
  <si>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</si>
  <si>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</si>
  <si>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</si>
  <si>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</si>
  <si>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</si>
  <si>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</si>
  <si>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</si>
  <si>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</si>
  <si>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</si>
  <si>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</si>
  <si>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</si>
  <si>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</si>
  <si>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</si>
  <si>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</si>
  <si>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</si>
  <si>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</si>
  <si>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</si>
  <si>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</si>
  <si>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</si>
  <si>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</si>
  <si>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</si>
  <si>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</si>
  <si>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</si>
  <si>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</si>
  <si>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</si>
  <si>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</si>
  <si>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</si>
  <si>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</si>
  <si>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</si>
  <si>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</si>
  <si>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</si>
  <si>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</si>
  <si>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</si>
  <si>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</si>
  <si>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</si>
  <si>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</si>
  <si>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</si>
  <si>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</si>
  <si>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</si>
  <si>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</si>
  <si>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</si>
  <si>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</si>
  <si>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</si>
  <si>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</si>
  <si>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</si>
  <si>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</si>
  <si>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</si>
  <si>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</si>
  <si>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</si>
  <si>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</si>
  <si>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</si>
  <si>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</si>
  <si>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</si>
  <si>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</si>
  <si>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</si>
  <si>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</si>
  <si>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</si>
  <si>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</si>
  <si>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</si>
  <si>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</si>
  <si>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</si>
  <si>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</si>
  <si>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</si>
  <si>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</si>
  <si>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</si>
  <si>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</si>
  <si>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</si>
  <si>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</si>
  <si>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</si>
  <si>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</si>
  <si>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</si>
  <si>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</si>
  <si>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</si>
  <si>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</si>
  <si>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</si>
  <si>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</si>
  <si>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</si>
  <si>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</si>
  <si>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</si>
  <si>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</si>
  <si>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</si>
  <si>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</si>
  <si>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</si>
  <si>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</si>
  <si>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</si>
  <si>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</si>
  <si>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</si>
  <si>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</si>
  <si>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</si>
  <si>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</si>
  <si>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</si>
  <si>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</si>
  <si>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</si>
  <si>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</si>
  <si>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</si>
  <si>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</si>
  <si>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</si>
  <si>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</si>
  <si>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</si>
  <si>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</si>
  <si>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</si>
  <si>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</si>
  <si>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</si>
  <si>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</si>
  <si>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</si>
  <si>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</si>
  <si>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</si>
  <si>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</si>
  <si>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</si>
  <si>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</si>
  <si>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</si>
  <si>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</si>
  <si>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</si>
  <si>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</si>
  <si>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</si>
  <si>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</si>
  <si>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</si>
  <si>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</si>
  <si>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</si>
  <si>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</si>
  <si>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t>3e trim. 2024</t>
  </si>
  <si>
    <t>Q4 2024</t>
  </si>
  <si>
    <t>4° trim. 2024</t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</si>
  <si>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</si>
  <si>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</si>
  <si>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</si>
  <si>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</si>
  <si>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&lt;ZeilenTitel_33&gt;</t>
  </si>
  <si>
    <t>&lt;ZeilenTitel_34&gt;</t>
  </si>
  <si>
    <t>4e trim. 2024</t>
  </si>
  <si>
    <t>Q1 2025</t>
  </si>
  <si>
    <t>1° trim. 2025</t>
  </si>
  <si>
    <t>1er trim. 2025</t>
  </si>
  <si>
    <t>Q2 2025</t>
  </si>
  <si>
    <t>2° trim. 2025</t>
  </si>
  <si>
    <t>&lt;ZeilenTitel_35&gt;</t>
  </si>
  <si>
    <t>2e trim. 2025</t>
  </si>
  <si>
    <t>Q3 2025</t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</si>
  <si>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</si>
  <si>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t>3° trim. 2025</t>
  </si>
  <si>
    <r>
      <t xml:space="preserve">Indexwerte, </t>
    </r>
    <r>
      <rPr>
        <sz val="10"/>
        <color rgb="FFFF0000"/>
        <rFont val="Arial"/>
        <family val="2"/>
      </rPr>
      <t>1. Quartal 2017 - 3. Quartal 2025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</si>
  <si>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2017 - 3</t>
    </r>
    <r>
      <rPr>
        <vertAlign val="superscript"/>
        <sz val="10"/>
        <color rgb="FFFF0000"/>
        <rFont val="Arial"/>
        <family val="2"/>
      </rPr>
      <t xml:space="preserve">e </t>
    </r>
    <r>
      <rPr>
        <sz val="10"/>
        <color rgb="FFFF0000"/>
        <rFont val="Arial"/>
        <family val="2"/>
      </rPr>
      <t>trim. 2025</t>
    </r>
  </si>
  <si>
    <r>
      <t xml:space="preserve">Valori dell'indice, </t>
    </r>
    <r>
      <rPr>
        <sz val="10"/>
        <color rgb="FFFF0000"/>
        <rFont val="Arial"/>
        <family val="2"/>
      </rPr>
      <t>1° trim. 2017 - 3° trim. 2025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</si>
  <si>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2025</t>
    </r>
  </si>
  <si>
    <t>&lt;ZeilenTitel_36&gt;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</si>
</sst>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352425</xdr:colOff>
          <xdr:row>2</xdr:row>
          <xdr:rowOff>28575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352425</xdr:colOff>
          <xdr:row>3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352425</xdr:colOff>
          <xdr:row>4</xdr:row>
          <xdr:rowOff>9525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352425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3"/>
  <sheetViews>
    <sheetView showGridLines="0" tabSelected="1" zoomScaleNormal="100" workbookViewId="0">
      <selection activeCell="Q6" sqref="Q6"/>
    </sheetView>
  </sheetViews>
  <sheetFormatPr baseColWidth="10" defaultColWidth="10.625" defaultRowHeight="12.95" customHeight="1" x14ac:dyDescent="0.2"/>
  <cols>
    <col min="1" max="1" width="18.625" customWidth="1"/>
    <col min="2" max="19" width="11.625" customWidth="1"/>
    <col min="20" max="22" width="13.125" customWidth="1"/>
  </cols>
  <sheetData>
    <row r="1" spans="1:22" ht="12.95" customHeight="1" thickTop="1" x14ac:dyDescent="0.2">
      <c r="A1" s="86" t="s">
        <v>103</v>
      </c>
      <c r="B1" s="8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2.95" customHeight="1" x14ac:dyDescent="0.2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2.95" customHeight="1" x14ac:dyDescent="0.2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2.95" customHeight="1" x14ac:dyDescent="0.2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2.95" customHeight="1" thickBot="1" x14ac:dyDescent="0.2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2.95" customHeight="1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2">
      <c r="A7" s="84" t="str">
        <f>VLOOKUP("&lt;Titel&gt;",Uebersetzungen!$B$3:$F$65,Uebersetzungen!$B$2+1,FALSE)</f>
        <v>Indexwerte, 1. Quartal 2017 - 3. Quartal 2025</v>
      </c>
      <c r="B7" s="84"/>
      <c r="C7" s="84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2">
      <c r="A8" s="82" t="str">
        <f>VLOOKUP("&lt;Untertitel_1&gt;",Uebersetzungen!$B$3:$F$65,Uebersetzungen!$B$2+1,FALSE)</f>
        <v>Schweizerischer Wohnimmobilienpreisindex, IMPI</v>
      </c>
      <c r="B8" s="82"/>
      <c r="C8" s="82"/>
      <c r="D8" s="83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.0999999999999996" customHeight="1" x14ac:dyDescent="0.2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2">
      <c r="A10" s="61"/>
      <c r="B10" s="79" t="str">
        <f>VLOOKUP("&lt;Untertitel_2&gt;",Uebersetzungen!$B$3:$F$65,Uebersetzungen!$B$2+1,FALSE)</f>
        <v>Wohneigentum</v>
      </c>
      <c r="C10" s="80"/>
      <c r="D10" s="80"/>
      <c r="E10" s="80"/>
      <c r="F10" s="80"/>
      <c r="G10" s="81"/>
      <c r="H10" s="79" t="str">
        <f>VLOOKUP("&lt;Untertitel_3&gt;",Uebersetzungen!$B$3:$F$65,Uebersetzungen!$B$2+1,FALSE)</f>
        <v>Einfamilienhäuser</v>
      </c>
      <c r="I10" s="80"/>
      <c r="J10" s="80"/>
      <c r="K10" s="80"/>
      <c r="L10" s="80"/>
      <c r="M10" s="81"/>
      <c r="N10" s="79" t="str">
        <f>VLOOKUP("&lt;Untertitel_4&gt;",Uebersetzungen!$B$3:$F$65,Uebersetzungen!$B$2+1,FALSE)</f>
        <v>Eigentumswohnungen</v>
      </c>
      <c r="O10" s="80"/>
      <c r="P10" s="80"/>
      <c r="Q10" s="80"/>
      <c r="R10" s="80"/>
      <c r="S10" s="81"/>
      <c r="T10" s="1"/>
    </row>
    <row r="11" spans="1:22" ht="25.5" customHeight="1" x14ac:dyDescent="0.2">
      <c r="A11" s="60" t="str">
        <f>VLOOKUP("&lt;ZeilenTitel_1&gt;",Uebersetzungen!$B$3:$F$65,Uebersetzungen!$B$2+1,FALSE)</f>
        <v xml:space="preserve">Totalindex und Subindizes (Basis: Q4 2019 = 100) </v>
      </c>
      <c r="B11" s="78" t="str">
        <f>VLOOKUP("&lt;Spaltentitel_1&gt;",Uebersetzungen!$B$3:$F$65,Uebersetzungen!$B$2+1,FALSE)</f>
        <v xml:space="preserve">Total </v>
      </c>
      <c r="C11" s="77" t="str">
        <f>VLOOKUP("&lt;Spaltentitel_4&gt;",Uebersetzungen!$B$3:$F$65,Uebersetzungen!$B$2+1,FALSE)</f>
        <v>GemeindeTyp 1</v>
      </c>
      <c r="D11" s="77" t="str">
        <f>VLOOKUP("&lt;Spaltentitel_5&gt;",Uebersetzungen!$B$3:$F$65,Uebersetzungen!$B$2+1,FALSE)</f>
        <v>GemeindeTyp 2</v>
      </c>
      <c r="E11" s="77" t="str">
        <f>VLOOKUP("&lt;Spaltentitel_6&gt;",Uebersetzungen!$B$3:$F$65,Uebersetzungen!$B$2+1,FALSE)</f>
        <v>GemeindeTyp 3</v>
      </c>
      <c r="F11" s="77" t="str">
        <f>VLOOKUP("&lt;Spaltentitel_7&gt;",Uebersetzungen!$B$3:$F$65,Uebersetzungen!$B$2+1,FALSE)</f>
        <v>GemeindeTyp 4</v>
      </c>
      <c r="G11" s="76" t="str">
        <f>VLOOKUP("&lt;Spaltentitel_8&gt;",Uebersetzungen!$B$3:$F$65,Uebersetzungen!$B$2+1,FALSE)</f>
        <v>GemeindeTyp 5</v>
      </c>
      <c r="H11" s="78" t="str">
        <f>VLOOKUP("&lt;Spaltentitel_2&gt;",Uebersetzungen!$B$3:$F$65,Uebersetzungen!$B$2+1,FALSE)</f>
        <v>EFH</v>
      </c>
      <c r="I11" s="77" t="str">
        <f>VLOOKUP("&lt;Spaltentitel_4&gt;",Uebersetzungen!$B$3:$F$65,Uebersetzungen!$B$2+1,FALSE)</f>
        <v>GemeindeTyp 1</v>
      </c>
      <c r="J11" s="77" t="str">
        <f>VLOOKUP("&lt;Spaltentitel_5&gt;",Uebersetzungen!$B$3:$F$65,Uebersetzungen!$B$2+1,FALSE)</f>
        <v>GemeindeTyp 2</v>
      </c>
      <c r="K11" s="77" t="str">
        <f>VLOOKUP("&lt;Spaltentitel_6&gt;",Uebersetzungen!$B$3:$F$65,Uebersetzungen!$B$2+1,FALSE)</f>
        <v>GemeindeTyp 3</v>
      </c>
      <c r="L11" s="77" t="str">
        <f>VLOOKUP("&lt;Spaltentitel_7&gt;",Uebersetzungen!$B$3:$F$65,Uebersetzungen!$B$2+1,FALSE)</f>
        <v>GemeindeTyp 4</v>
      </c>
      <c r="M11" s="76" t="str">
        <f>VLOOKUP("&lt;Spaltentitel_8&gt;",Uebersetzungen!$B$3:$F$65,Uebersetzungen!$B$2+1,FALSE)</f>
        <v>GemeindeTyp 5</v>
      </c>
      <c r="N11" s="78" t="str">
        <f>VLOOKUP("&lt;Spaltentitel_3&gt;",Uebersetzungen!$B$3:$F$65,Uebersetzungen!$B$2+1,FALSE)</f>
        <v>EGW</v>
      </c>
      <c r="O11" s="77" t="str">
        <f>VLOOKUP("&lt;Spaltentitel_4&gt;",Uebersetzungen!$B$3:$F$65,Uebersetzungen!$B$2+1,FALSE)</f>
        <v>GemeindeTyp 1</v>
      </c>
      <c r="P11" s="77" t="str">
        <f>VLOOKUP("&lt;Spaltentitel_5&gt;",Uebersetzungen!$B$3:$F$65,Uebersetzungen!$B$2+1,FALSE)</f>
        <v>GemeindeTyp 2</v>
      </c>
      <c r="Q11" s="77" t="str">
        <f>VLOOKUP("&lt;Spaltentitel_6&gt;",Uebersetzungen!$B$3:$F$65,Uebersetzungen!$B$2+1,FALSE)</f>
        <v>GemeindeTyp 3</v>
      </c>
      <c r="R11" s="77" t="str">
        <f>VLOOKUP("&lt;Spaltentitel_7&gt;",Uebersetzungen!$B$3:$F$65,Uebersetzungen!$B$2+1,FALSE)</f>
        <v>GemeindeTyp 4</v>
      </c>
      <c r="S11" s="76" t="str">
        <f>VLOOKUP("&lt;Spaltentitel_8&gt;",Uebersetzungen!$B$3:$F$65,Uebersetzungen!$B$2+1,FALSE)</f>
        <v>GemeindeTyp 5</v>
      </c>
      <c r="T11" s="1"/>
    </row>
    <row r="12" spans="1:22" ht="12.95" customHeight="1" x14ac:dyDescent="0.2">
      <c r="A12" s="5" t="str">
        <f>VLOOKUP("&lt;ZeilenTitel_2&gt;",Uebersetzungen!$B$3:$F$65,Uebersetzungen!$B$2+1,FALSE)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2.95" customHeight="1" x14ac:dyDescent="0.2">
      <c r="A13" s="5" t="str">
        <f>VLOOKUP("&lt;ZeilenTitel_3&gt;",Uebersetzungen!$B$3:$F$65,Uebersetzungen!$B$2+1,FALSE)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2.95" customHeight="1" x14ac:dyDescent="0.2">
      <c r="A14" s="5" t="str">
        <f>VLOOKUP("&lt;ZeilenTitel_4&gt;",Uebersetzungen!$B$3:$F$65,Uebersetzungen!$B$2+1,FALSE)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2.95" customHeight="1" x14ac:dyDescent="0.2">
      <c r="A15" s="5" t="str">
        <f>VLOOKUP("&lt;ZeilenTitel_5&gt;",Uebersetzungen!$B$3:$F$65,Uebersetzungen!$B$2+1,FALSE)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2.95" customHeight="1" x14ac:dyDescent="0.2">
      <c r="A16" s="5" t="str">
        <f>VLOOKUP("&lt;ZeilenTitel_6&gt;",Uebersetzungen!$B$3:$F$65,Uebersetzungen!$B$2+1,FALSE)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2.95" customHeight="1" x14ac:dyDescent="0.2">
      <c r="A17" s="5" t="str">
        <f>VLOOKUP("&lt;ZeilenTitel_7&gt;",Uebersetzungen!$B$3:$F$65,Uebersetzungen!$B$2+1,FALSE)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2.95" customHeight="1" x14ac:dyDescent="0.2">
      <c r="A18" s="5" t="str">
        <f>VLOOKUP("&lt;ZeilenTitel_8&gt;",Uebersetzungen!$B$3:$F$65,Uebersetzungen!$B$2+1,FALSE)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2.95" customHeight="1" x14ac:dyDescent="0.2">
      <c r="A19" s="5" t="str">
        <f>VLOOKUP("&lt;ZeilenTitel_9&gt;",Uebersetzungen!$B$3:$F$65,Uebersetzungen!$B$2+1,FALSE)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2.95" customHeight="1" x14ac:dyDescent="0.2">
      <c r="A20" s="5" t="str">
        <f>VLOOKUP("&lt;ZeilenTitel_10&gt;",Uebersetzungen!$B$3:$F$65,Uebersetzungen!$B$2+1,FALSE)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2.95" customHeight="1" x14ac:dyDescent="0.2">
      <c r="A21" s="5" t="str">
        <f>VLOOKUP("&lt;ZeilenTitel_11&gt;",Uebersetzungen!$B$3:$F$65,Uebersetzungen!$B$2+1,FALSE)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2.95" customHeight="1" x14ac:dyDescent="0.2">
      <c r="A22" s="5" t="str">
        <f>VLOOKUP("&lt;ZeilenTitel_12&gt;",Uebersetzungen!$B$3:$F$65,Uebersetzungen!$B$2+1,FALSE)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2.95" customHeight="1" x14ac:dyDescent="0.2">
      <c r="A23" s="5" t="str">
        <f>VLOOKUP("&lt;ZeilenTitel_13&gt;",Uebersetzungen!$B$3:$F$65,Uebersetzungen!$B$2+1,FALSE)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2.95" customHeight="1" x14ac:dyDescent="0.2">
      <c r="A24" s="5" t="str">
        <f>VLOOKUP("&lt;ZeilenTitel_14&gt;",Uebersetzungen!$B$3:$F$65,Uebersetzungen!$B$2+1,FALSE)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2.95" customHeight="1" x14ac:dyDescent="0.2">
      <c r="A25" s="5" t="str">
        <f>VLOOKUP("&lt;ZeilenTitel_15&gt;",Uebersetzungen!$B$3:$F$65,Uebersetzungen!$B$2+1,FALSE)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2.95" customHeight="1" x14ac:dyDescent="0.2">
      <c r="A26" s="5" t="str">
        <f>VLOOKUP("&lt;ZeilenTitel_16&gt;",Uebersetzungen!$B$3:$F$65,Uebersetzungen!$B$2+1,FALSE)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2.95" customHeight="1" x14ac:dyDescent="0.2">
      <c r="A27" s="5" t="str">
        <f>VLOOKUP("&lt;ZeilenTitel_17&gt;",Uebersetzungen!$B$3:$F$65,Uebersetzungen!$B$2+1,FALSE)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2.95" customHeight="1" x14ac:dyDescent="0.2">
      <c r="A28" s="5" t="str">
        <f>VLOOKUP("&lt;ZeilenTitel_18&gt;",Uebersetzungen!$B$3:$F$65,Uebersetzungen!$B$2+1,FALSE)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2.95" customHeight="1" x14ac:dyDescent="0.2">
      <c r="A29" s="5" t="str">
        <f>VLOOKUP("&lt;ZeilenTitel_19&gt;",Uebersetzungen!$B$3:$F$65,Uebersetzungen!$B$2+1,FALSE)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2.95" customHeight="1" x14ac:dyDescent="0.2">
      <c r="A30" s="5" t="str">
        <f>VLOOKUP("&lt;ZeilenTitel_20&gt;",Uebersetzungen!$B$3:$F$65,Uebersetzungen!$B$2+1,FALSE)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2.95" customHeight="1" x14ac:dyDescent="0.2">
      <c r="A31" s="5" t="str">
        <f>VLOOKUP("&lt;ZeilenTitel_21&gt;",Uebersetzungen!$B$3:$F$65,Uebersetzungen!$B$2+1,FALSE)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2.95" customHeight="1" x14ac:dyDescent="0.2">
      <c r="A32" s="5" t="str">
        <f>VLOOKUP("&lt;ZeilenTitel_22&gt;",Uebersetzungen!$B$3:$F$65,Uebersetzungen!$B$2+1,FALSE)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2.95" customHeight="1" x14ac:dyDescent="0.2">
      <c r="A33" s="5" t="str">
        <f>VLOOKUP("&lt;ZeilenTitel_23&gt;",Uebersetzungen!$B$3:$F$65,Uebersetzungen!$B$2+1,FALSE)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2.95" customHeight="1" x14ac:dyDescent="0.2">
      <c r="A34" s="5" t="str">
        <f>VLOOKUP("&lt;ZeilenTitel_24&gt;",Uebersetzungen!$B$3:$F$65,Uebersetzungen!$B$2+1,FALSE)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2.95" customHeight="1" x14ac:dyDescent="0.2">
      <c r="A35" s="5" t="str">
        <f>VLOOKUP("&lt;ZeilenTitel_25&gt;",Uebersetzungen!$B$3:$F$65,Uebersetzungen!$B$2+1,FALSE)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2.95" customHeight="1" x14ac:dyDescent="0.2">
      <c r="A36" s="5" t="str">
        <f>VLOOKUP("&lt;ZeilenTitel_26&gt;",Uebersetzungen!$B$3:$F$65,Uebersetzungen!$B$2+1,FALSE)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2.95" customHeight="1" x14ac:dyDescent="0.2">
      <c r="A37" s="5" t="str">
        <f>VLOOKUP("&lt;ZeilenTitel_27&gt;",Uebersetzungen!$B$3:$F$65,Uebersetzungen!$B$2+1,FALSE)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2.95" customHeight="1" x14ac:dyDescent="0.2">
      <c r="A38" s="5" t="str">
        <f>VLOOKUP("&lt;ZeilenTitel_28&gt;",Uebersetzungen!$B$3:$F$65,Uebersetzungen!$B$2+1,FALSE)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2.95" customHeight="1" x14ac:dyDescent="0.2">
      <c r="A39" s="5" t="str">
        <f>VLOOKUP("&lt;ZeilenTitel_29&gt;",Uebersetzungen!$B$3:$F$65,Uebersetzungen!$B$2+1,FALSE)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2.95" customHeight="1" x14ac:dyDescent="0.2">
      <c r="A40" s="5" t="str">
        <f>VLOOKUP("&lt;ZeilenTitel_30&gt;",Uebersetzungen!$B$3:$F$65,Uebersetzungen!$B$2+1,FALSE)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2.95" customHeight="1" x14ac:dyDescent="0.2">
      <c r="A41" s="5" t="str">
        <f>VLOOKUP("&lt;ZeilenTitel_31&gt;",Uebersetzungen!$B$3:$F$65,Uebersetzungen!$B$2+1,FALSE)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2.95" customHeight="1" x14ac:dyDescent="0.2">
      <c r="A42" s="5" t="str">
        <f>VLOOKUP("&lt;ZeilenTitel_32&gt;",Uebersetzungen!$B$3:$F$65,Uebersetzungen!$B$2+1,FALSE)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2.95" customHeight="1" x14ac:dyDescent="0.2">
      <c r="A43" s="5" t="str">
        <f>VLOOKUP("&lt;ZeilenTitel_33&gt;",Uebersetzungen!$B$3:$F$65,Uebersetzungen!$B$2+1,FALSE)</f>
        <v>Q4 2024</v>
      </c>
      <c r="B43" s="74">
        <v>120.2223</v>
      </c>
      <c r="C43" s="71">
        <v>123.2183</v>
      </c>
      <c r="D43" s="66">
        <v>117.75</v>
      </c>
      <c r="E43" s="66">
        <v>121.3451</v>
      </c>
      <c r="F43" s="66">
        <v>118.57299999999999</v>
      </c>
      <c r="G43" s="67">
        <v>119.5307</v>
      </c>
      <c r="H43" s="74">
        <v>119.6414</v>
      </c>
      <c r="I43" s="66">
        <v>121.5806</v>
      </c>
      <c r="J43" s="66">
        <v>118.7128</v>
      </c>
      <c r="K43" s="66">
        <v>122.1499</v>
      </c>
      <c r="L43" s="66">
        <v>118.0947</v>
      </c>
      <c r="M43" s="67">
        <v>118.1292</v>
      </c>
      <c r="N43" s="74">
        <v>120.7687</v>
      </c>
      <c r="O43" s="66">
        <v>124.2491</v>
      </c>
      <c r="P43" s="66">
        <v>116.9644</v>
      </c>
      <c r="Q43" s="66">
        <v>120.5453</v>
      </c>
      <c r="R43" s="66">
        <v>119.1553</v>
      </c>
      <c r="S43" s="67">
        <v>121.8485</v>
      </c>
      <c r="T43" s="1"/>
      <c r="V43" s="48"/>
    </row>
    <row r="44" spans="1:22" ht="12.95" customHeight="1" x14ac:dyDescent="0.2">
      <c r="A44" s="5" t="str">
        <f>VLOOKUP("&lt;ZeilenTitel_34&gt;",Uebersetzungen!$B$3:$F$65,Uebersetzungen!$B$2+1,FALSE)</f>
        <v>Q1 2025</v>
      </c>
      <c r="B44" s="74">
        <v>121.0859</v>
      </c>
      <c r="C44" s="71">
        <v>122.917</v>
      </c>
      <c r="D44" s="66">
        <v>119.7594</v>
      </c>
      <c r="E44" s="66">
        <v>120.2473</v>
      </c>
      <c r="F44" s="66">
        <v>120.8942</v>
      </c>
      <c r="G44" s="67">
        <v>120.03740000000001</v>
      </c>
      <c r="H44" s="74">
        <v>121.3886</v>
      </c>
      <c r="I44" s="66">
        <v>121.09010000000001</v>
      </c>
      <c r="J44" s="66">
        <v>121.46980000000001</v>
      </c>
      <c r="K44" s="66">
        <v>122.30159999999999</v>
      </c>
      <c r="L44" s="66">
        <v>122.1155</v>
      </c>
      <c r="M44" s="67">
        <v>119.4774</v>
      </c>
      <c r="N44" s="74">
        <v>120.8468</v>
      </c>
      <c r="O44" s="66">
        <v>124.0848</v>
      </c>
      <c r="P44" s="66">
        <v>118.42400000000001</v>
      </c>
      <c r="Q44" s="66">
        <v>118.5532</v>
      </c>
      <c r="R44" s="66">
        <v>119.69499999999999</v>
      </c>
      <c r="S44" s="67">
        <v>121.0076</v>
      </c>
      <c r="T44" s="1"/>
      <c r="V44" s="48"/>
    </row>
    <row r="45" spans="1:22" ht="12.95" customHeight="1" x14ac:dyDescent="0.2">
      <c r="A45" s="5" t="str">
        <f>VLOOKUP("&lt;ZeilenTitel_35&gt;",Uebersetzungen!$B$3:$F$65,Uebersetzungen!$B$2+1,FALSE)</f>
        <v>Q2 2025</v>
      </c>
      <c r="B45" s="74">
        <v>123.3472</v>
      </c>
      <c r="C45" s="71">
        <v>126.1079</v>
      </c>
      <c r="D45" s="66">
        <v>121.5671</v>
      </c>
      <c r="E45" s="66">
        <v>122.39230000000001</v>
      </c>
      <c r="F45" s="66">
        <v>121.6049</v>
      </c>
      <c r="G45" s="67">
        <v>123.8984</v>
      </c>
      <c r="H45" s="74">
        <v>123.2004</v>
      </c>
      <c r="I45" s="66">
        <v>124.4376</v>
      </c>
      <c r="J45" s="66">
        <v>122.9614</v>
      </c>
      <c r="K45" s="66">
        <v>124.6602</v>
      </c>
      <c r="L45" s="66">
        <v>121.03270000000001</v>
      </c>
      <c r="M45" s="67">
        <v>123.5123</v>
      </c>
      <c r="N45" s="74">
        <v>123.50839999999999</v>
      </c>
      <c r="O45" s="66">
        <v>127.1587</v>
      </c>
      <c r="P45" s="66">
        <v>120.4624</v>
      </c>
      <c r="Q45" s="66">
        <v>120.54130000000001</v>
      </c>
      <c r="R45" s="66">
        <v>122.2878</v>
      </c>
      <c r="S45" s="67">
        <v>124.5921</v>
      </c>
      <c r="T45" s="1"/>
      <c r="V45" s="48"/>
    </row>
    <row r="46" spans="1:22" ht="12.95" customHeight="1" x14ac:dyDescent="0.2">
      <c r="A46" s="6" t="str">
        <f>VLOOKUP("&lt;ZeilenTitel_36&gt;",Uebersetzungen!$B$3:$F$65,Uebersetzungen!$B$2+1,FALSE)</f>
        <v>Q3 2025</v>
      </c>
      <c r="B46" s="75">
        <v>124.3245</v>
      </c>
      <c r="C46" s="72">
        <v>125.00069999999999</v>
      </c>
      <c r="D46" s="68">
        <v>122.96599999999999</v>
      </c>
      <c r="E46" s="68">
        <v>124.6675</v>
      </c>
      <c r="F46" s="68">
        <v>124.5847</v>
      </c>
      <c r="G46" s="69">
        <v>124.1011</v>
      </c>
      <c r="H46" s="75">
        <v>125.09569999999999</v>
      </c>
      <c r="I46" s="68">
        <v>123.42749999999999</v>
      </c>
      <c r="J46" s="68">
        <v>126.6711</v>
      </c>
      <c r="K46" s="68">
        <v>127.9473</v>
      </c>
      <c r="L46" s="68">
        <v>125.52419999999999</v>
      </c>
      <c r="M46" s="69">
        <v>123.187</v>
      </c>
      <c r="N46" s="75">
        <v>123.6696</v>
      </c>
      <c r="O46" s="68">
        <v>125.9828</v>
      </c>
      <c r="P46" s="68">
        <v>120.16549999999999</v>
      </c>
      <c r="Q46" s="68">
        <v>122.0865</v>
      </c>
      <c r="R46" s="68">
        <v>123.6836</v>
      </c>
      <c r="S46" s="69">
        <v>125.6408</v>
      </c>
      <c r="T46" s="1"/>
      <c r="V46" s="48"/>
    </row>
    <row r="47" spans="1:22" ht="17.25" customHeight="1" x14ac:dyDescent="0.2">
      <c r="A47" s="88" t="str">
        <f>VLOOKUP("&lt;Legende_1&gt;",Uebersetzungen!$B$3:$F$65,Uebersetzungen!$B$2+1,FALSE)</f>
        <v>Legende:</v>
      </c>
      <c r="B47" s="88"/>
      <c r="C47" s="88"/>
      <c r="D47" s="88"/>
      <c r="E47" s="88"/>
      <c r="F47" s="5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1"/>
    </row>
    <row r="48" spans="1:22" ht="12.95" customHeight="1" x14ac:dyDescent="0.2">
      <c r="A48" s="89" t="str">
        <f>VLOOKUP("&lt;Legende_2&gt;",Uebersetzungen!$B$3:$F$65,Uebersetzungen!$B$2+1,FALSE)</f>
        <v>Total - Wohneigentum (EFH und EGW)</v>
      </c>
      <c r="B48" s="89"/>
      <c r="C48" s="89"/>
      <c r="D48" s="89"/>
      <c r="E48" s="89"/>
      <c r="F48" s="57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"/>
    </row>
    <row r="49" spans="1:20" ht="12.95" customHeight="1" x14ac:dyDescent="0.2">
      <c r="A49" s="89" t="str">
        <f>VLOOKUP("&lt;Legende_3&gt;",Uebersetzungen!$B$3:$F$65,Uebersetzungen!$B$2+1,FALSE)</f>
        <v>EFH - Einfamilienhäuser</v>
      </c>
      <c r="B49" s="89"/>
      <c r="C49" s="89"/>
      <c r="D49" s="89"/>
      <c r="E49" s="89"/>
      <c r="F49" s="57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"/>
    </row>
    <row r="50" spans="1:20" ht="12.95" customHeight="1" x14ac:dyDescent="0.2">
      <c r="A50" s="89" t="str">
        <f>VLOOKUP("&lt;Legende_4&gt;",Uebersetzungen!$B$3:$F$65,Uebersetzungen!$B$2+1,FALSE)</f>
        <v xml:space="preserve">EGW - Eigentumswohnungen </v>
      </c>
      <c r="B50" s="89"/>
      <c r="C50" s="89"/>
      <c r="D50" s="89"/>
      <c r="E50" s="89"/>
      <c r="F50" s="57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"/>
    </row>
    <row r="51" spans="1:20" ht="12.95" customHeight="1" x14ac:dyDescent="0.2">
      <c r="A51" s="89" t="str">
        <f>VLOOKUP("&lt;Legende_5&gt;",Uebersetzungen!$B$3:$F$65,Uebersetzungen!$B$2+1,FALSE)</f>
        <v>GemeindeTyp 1 - Städtische Gemeinde einer grossen Agglomeration</v>
      </c>
      <c r="B51" s="89"/>
      <c r="C51" s="89"/>
      <c r="D51" s="89"/>
      <c r="E51" s="89"/>
      <c r="F51" s="5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"/>
    </row>
    <row r="52" spans="1:20" ht="12.95" customHeight="1" x14ac:dyDescent="0.2">
      <c r="A52" s="89" t="str">
        <f>VLOOKUP("&lt;Legende_6&gt;",Uebersetzungen!$B$3:$F$65,Uebersetzungen!$B$2+1,FALSE)</f>
        <v>GemeindeTyp 2 - Städtische Gemeinde einer mittelgrossen Agglomeration</v>
      </c>
      <c r="B52" s="89"/>
      <c r="C52" s="89"/>
      <c r="D52" s="89"/>
      <c r="E52" s="89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0" ht="12.95" customHeight="1" x14ac:dyDescent="0.2">
      <c r="A53" s="89" t="str">
        <f>VLOOKUP("&lt;Legende_7&gt;",Uebersetzungen!$B$3:$F$65,Uebersetzungen!$B$2+1,FALSE)</f>
        <v>GemeindeTyp 3 - Städtische Gemeinde einer kleinen oder ausserhalb einer Agglomeration</v>
      </c>
      <c r="B53" s="89"/>
      <c r="C53" s="89"/>
      <c r="D53" s="89"/>
      <c r="E53" s="89"/>
      <c r="F53" s="5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</row>
    <row r="54" spans="1:20" ht="12.95" customHeight="1" x14ac:dyDescent="0.2">
      <c r="A54" s="89" t="str">
        <f>VLOOKUP("&lt;Legende_8&gt;",Uebersetzungen!$B$3:$F$65,Uebersetzungen!$B$2+1,FALSE)</f>
        <v xml:space="preserve">GemeindeTyp 4 - Intermediäre Gemeinde </v>
      </c>
      <c r="B54" s="89"/>
      <c r="C54" s="89"/>
      <c r="D54" s="89"/>
      <c r="E54" s="89"/>
      <c r="F54" s="57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"/>
    </row>
    <row r="55" spans="1:20" ht="12.95" customHeight="1" x14ac:dyDescent="0.2">
      <c r="A55" s="89" t="str">
        <f>VLOOKUP("&lt;Legende_9&gt;",Uebersetzungen!$B$3:$F$65,Uebersetzungen!$B$2+1,FALSE)</f>
        <v>GemeindeTyp 5 - Ländliche Gemeinde</v>
      </c>
      <c r="B55" s="89"/>
      <c r="C55" s="89"/>
      <c r="D55" s="89"/>
      <c r="E55" s="89"/>
      <c r="F55" s="57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"/>
    </row>
    <row r="56" spans="1:20" ht="12.95" customHeight="1" x14ac:dyDescent="0.2">
      <c r="A56" s="85"/>
      <c r="B56" s="85"/>
      <c r="C56" s="85"/>
      <c r="D56" s="85"/>
      <c r="E56" s="85"/>
      <c r="F56" s="58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"/>
    </row>
    <row r="57" spans="1:20" ht="12.95" customHeight="1" x14ac:dyDescent="0.2">
      <c r="A57" s="85" t="str">
        <f>VLOOKUP("&lt;Quelle&gt;",Uebersetzungen!$B$3:$F$65,Uebersetzungen!$B$2+1,FALSE)</f>
        <v>Quelle: BFS - Schweizerischer Wohnimmobilienpreisindex, IMPI</v>
      </c>
      <c r="B57" s="85"/>
      <c r="C57" s="85"/>
      <c r="D57" s="85"/>
      <c r="E57" s="85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1"/>
    </row>
    <row r="58" spans="1:20" ht="12.95" customHeight="1" x14ac:dyDescent="0.2">
      <c r="A58" s="85" t="str">
        <f>VLOOKUP("&lt;CopyRight&gt;",Uebersetzungen!$B$3:$F$65,Uebersetzungen!$B$2+1,FALSE)</f>
        <v>© BFS 2025</v>
      </c>
      <c r="B58" s="85"/>
      <c r="C58" s="85"/>
      <c r="D58" s="85"/>
      <c r="E58" s="85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1"/>
    </row>
    <row r="59" spans="1:20" ht="12.95" customHeight="1" x14ac:dyDescent="0.2">
      <c r="A59" s="85" t="str">
        <f>VLOOKUP("&lt;Auskunft&gt;",Uebersetzungen!$B$3:$F$65,Uebersetzungen!$B$2+1,FALSE)</f>
        <v>Auskunft: Bundesamt für Statistik (BFS), IMPI@bfs.admin.ch, Tel. +41 58 463 60 69</v>
      </c>
      <c r="B59" s="85"/>
      <c r="C59" s="85"/>
      <c r="D59" s="85"/>
      <c r="E59" s="85"/>
      <c r="F59" s="85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1"/>
    </row>
    <row r="60" spans="1:20" ht="12.9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2.9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.9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2.9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2.9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2.9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2.9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2.9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.9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.9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.9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2.9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2.9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2.9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</sheetData>
  <sheetProtection algorithmName="SHA-512" hashValue="mBlf02fxHeioCCP+wz7czUlLtGg8hlwfTdCJ7DpBdlSglIzaAj9fEX7aRl5EFWQAz/TemO7GeGY4SzkOwH5gxQ==" saltValue="gea0wxZqgyitZ3Pcxetpdw==" spinCount="100000" sheet="1" objects="1" scenarios="1"/>
  <mergeCells count="19">
    <mergeCell ref="A1:B1"/>
    <mergeCell ref="A47:E47"/>
    <mergeCell ref="A56:E56"/>
    <mergeCell ref="A57:E57"/>
    <mergeCell ref="A58:E58"/>
    <mergeCell ref="A48:E48"/>
    <mergeCell ref="A49:E49"/>
    <mergeCell ref="A50:E50"/>
    <mergeCell ref="A51:E51"/>
    <mergeCell ref="A52:E52"/>
    <mergeCell ref="A53:E53"/>
    <mergeCell ref="A54:E54"/>
    <mergeCell ref="A55:E55"/>
    <mergeCell ref="B10:G10"/>
    <mergeCell ref="H10:M10"/>
    <mergeCell ref="N10:S10"/>
    <mergeCell ref="A8:D8"/>
    <mergeCell ref="A7:C7"/>
    <mergeCell ref="A59:F59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352425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352425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352425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352425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4"/>
  <sheetViews>
    <sheetView topLeftCell="A10" workbookViewId="0">
      <selection activeCell="D37" sqref="D37"/>
    </sheetView>
  </sheetViews>
  <sheetFormatPr baseColWidth="10" defaultColWidth="11" defaultRowHeight="12.75" x14ac:dyDescent="0.2"/>
  <cols>
    <col min="1" max="1" width="15.625" style="3" customWidth="1"/>
    <col min="2" max="2" width="0.125" style="3" customWidth="1"/>
    <col min="3" max="6" width="25.625" style="3" customWidth="1"/>
    <col min="7" max="16384" width="11" style="3"/>
  </cols>
  <sheetData>
    <row r="1" spans="1:7" ht="13.5" customHeight="1" thickBot="1" x14ac:dyDescent="0.2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x14ac:dyDescent="0.2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8.5" x14ac:dyDescent="0.2">
      <c r="A3" s="13" t="s">
        <v>67</v>
      </c>
      <c r="B3" s="3" t="s">
        <v>235</v>
      </c>
      <c r="C3" s="15" t="s">
        <v>273</v>
      </c>
      <c r="D3" s="15" t="s">
        <v>274</v>
      </c>
      <c r="E3" s="15" t="s">
        <v>275</v>
      </c>
      <c r="F3" s="41" t="s">
        <v>276</v>
      </c>
      <c r="G3" s="12"/>
    </row>
    <row r="4" spans="1:7" ht="14.25" x14ac:dyDescent="0.2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x14ac:dyDescent="0.2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x14ac:dyDescent="0.2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x14ac:dyDescent="0.2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2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25" x14ac:dyDescent="0.2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25" x14ac:dyDescent="0.2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25" x14ac:dyDescent="0.2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25" x14ac:dyDescent="0.2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25" x14ac:dyDescent="0.2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25" x14ac:dyDescent="0.2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25" x14ac:dyDescent="0.2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25" x14ac:dyDescent="0.2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25" x14ac:dyDescent="0.2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25" x14ac:dyDescent="0.2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25" x14ac:dyDescent="0.2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25" x14ac:dyDescent="0.2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25" x14ac:dyDescent="0.2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25" x14ac:dyDescent="0.2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25" x14ac:dyDescent="0.2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25" x14ac:dyDescent="0.2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25" x14ac:dyDescent="0.2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25" x14ac:dyDescent="0.2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25" x14ac:dyDescent="0.2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25" x14ac:dyDescent="0.2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25" x14ac:dyDescent="0.2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25" x14ac:dyDescent="0.2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25" x14ac:dyDescent="0.2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25" x14ac:dyDescent="0.2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25" x14ac:dyDescent="0.2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25" x14ac:dyDescent="0.2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25" x14ac:dyDescent="0.2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25" x14ac:dyDescent="0.2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25" x14ac:dyDescent="0.2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x14ac:dyDescent="0.2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x14ac:dyDescent="0.2">
      <c r="A39" s="13"/>
      <c r="B39" s="3" t="s">
        <v>252</v>
      </c>
      <c r="C39" s="49" t="s">
        <v>250</v>
      </c>
      <c r="D39" s="30" t="s">
        <v>253</v>
      </c>
      <c r="E39" s="49" t="s">
        <v>251</v>
      </c>
      <c r="F39" s="50" t="s">
        <v>250</v>
      </c>
      <c r="G39" s="12"/>
    </row>
    <row r="40" spans="1:7" x14ac:dyDescent="0.2">
      <c r="A40" s="13"/>
      <c r="B40" s="3" t="s">
        <v>260</v>
      </c>
      <c r="C40" s="49" t="s">
        <v>254</v>
      </c>
      <c r="D40" s="30" t="s">
        <v>262</v>
      </c>
      <c r="E40" s="49" t="s">
        <v>255</v>
      </c>
      <c r="F40" s="50" t="s">
        <v>254</v>
      </c>
      <c r="G40" s="12"/>
    </row>
    <row r="41" spans="1:7" x14ac:dyDescent="0.2">
      <c r="A41" s="13"/>
      <c r="B41" s="3" t="s">
        <v>261</v>
      </c>
      <c r="C41" s="49" t="s">
        <v>263</v>
      </c>
      <c r="D41" s="30" t="s">
        <v>265</v>
      </c>
      <c r="E41" s="49" t="s">
        <v>264</v>
      </c>
      <c r="F41" s="50" t="s">
        <v>263</v>
      </c>
      <c r="G41" s="12"/>
    </row>
    <row r="42" spans="1:7" x14ac:dyDescent="0.2">
      <c r="A42" s="13"/>
      <c r="B42" s="3" t="s">
        <v>268</v>
      </c>
      <c r="C42" s="49" t="s">
        <v>266</v>
      </c>
      <c r="D42" s="30" t="s">
        <v>269</v>
      </c>
      <c r="E42" s="49" t="s">
        <v>267</v>
      </c>
      <c r="F42" s="50" t="s">
        <v>266</v>
      </c>
      <c r="G42" s="12"/>
    </row>
    <row r="43" spans="1:7" ht="14.25" x14ac:dyDescent="0.2">
      <c r="A43" s="13"/>
      <c r="B43" s="3" t="s">
        <v>277</v>
      </c>
      <c r="C43" s="18" t="s">
        <v>270</v>
      </c>
      <c r="D43" s="34" t="s">
        <v>271</v>
      </c>
      <c r="E43" s="18" t="s">
        <v>272</v>
      </c>
      <c r="F43" s="43" t="s">
        <v>270</v>
      </c>
      <c r="G43" s="12"/>
    </row>
    <row r="44" spans="1:7" x14ac:dyDescent="0.2">
      <c r="A44" s="12"/>
      <c r="B44" s="12"/>
      <c r="C44" s="19"/>
      <c r="D44" s="29"/>
      <c r="E44" s="14"/>
      <c r="F44" s="42"/>
      <c r="G44" s="12"/>
    </row>
    <row r="45" spans="1:7" x14ac:dyDescent="0.2">
      <c r="A45" s="13"/>
      <c r="B45" s="3" t="s">
        <v>208</v>
      </c>
      <c r="C45" s="16" t="s">
        <v>14</v>
      </c>
      <c r="D45" s="32" t="s">
        <v>14</v>
      </c>
      <c r="E45" s="17" t="s">
        <v>25</v>
      </c>
      <c r="F45" s="40" t="s">
        <v>6</v>
      </c>
      <c r="G45" s="12"/>
    </row>
    <row r="46" spans="1:7" x14ac:dyDescent="0.2">
      <c r="A46" s="12"/>
      <c r="B46" s="3" t="s">
        <v>209</v>
      </c>
      <c r="C46" s="16" t="s">
        <v>7</v>
      </c>
      <c r="D46" s="32" t="s">
        <v>17</v>
      </c>
      <c r="E46" s="17" t="s">
        <v>31</v>
      </c>
      <c r="F46" s="40" t="s">
        <v>33</v>
      </c>
      <c r="G46" s="12"/>
    </row>
    <row r="47" spans="1:7" x14ac:dyDescent="0.2">
      <c r="A47" s="12"/>
      <c r="B47" s="3" t="s">
        <v>210</v>
      </c>
      <c r="C47" s="16" t="s">
        <v>13</v>
      </c>
      <c r="D47" s="31" t="s">
        <v>41</v>
      </c>
      <c r="E47" s="17" t="s">
        <v>18</v>
      </c>
      <c r="F47" s="40" t="s">
        <v>34</v>
      </c>
      <c r="G47" s="12"/>
    </row>
    <row r="48" spans="1:7" x14ac:dyDescent="0.2">
      <c r="A48" s="12"/>
      <c r="B48" s="3" t="s">
        <v>211</v>
      </c>
      <c r="C48" s="16" t="s">
        <v>8</v>
      </c>
      <c r="D48" s="32" t="s">
        <v>19</v>
      </c>
      <c r="E48" s="17" t="s">
        <v>26</v>
      </c>
      <c r="F48" s="40" t="s">
        <v>35</v>
      </c>
      <c r="G48" s="12"/>
    </row>
    <row r="49" spans="1:7" x14ac:dyDescent="0.2">
      <c r="A49" s="12"/>
      <c r="B49" s="3" t="s">
        <v>212</v>
      </c>
      <c r="C49" s="16" t="s">
        <v>9</v>
      </c>
      <c r="D49" s="32" t="s">
        <v>20</v>
      </c>
      <c r="E49" s="17" t="s">
        <v>27</v>
      </c>
      <c r="F49" s="40" t="s">
        <v>36</v>
      </c>
      <c r="G49" s="12"/>
    </row>
    <row r="50" spans="1:7" x14ac:dyDescent="0.2">
      <c r="A50" s="12"/>
      <c r="B50" s="3" t="s">
        <v>213</v>
      </c>
      <c r="C50" s="16" t="s">
        <v>10</v>
      </c>
      <c r="D50" s="32" t="s">
        <v>21</v>
      </c>
      <c r="E50" s="17" t="s">
        <v>28</v>
      </c>
      <c r="F50" s="40" t="s">
        <v>37</v>
      </c>
      <c r="G50" s="12"/>
    </row>
    <row r="51" spans="1:7" x14ac:dyDescent="0.2">
      <c r="A51" s="12"/>
      <c r="B51" s="3" t="s">
        <v>214</v>
      </c>
      <c r="C51" s="16" t="s">
        <v>11</v>
      </c>
      <c r="D51" s="32" t="s">
        <v>22</v>
      </c>
      <c r="E51" s="17" t="s">
        <v>29</v>
      </c>
      <c r="F51" s="40" t="s">
        <v>38</v>
      </c>
      <c r="G51" s="12"/>
    </row>
    <row r="52" spans="1:7" x14ac:dyDescent="0.2">
      <c r="A52" s="12"/>
      <c r="B52" s="3" t="s">
        <v>215</v>
      </c>
      <c r="C52" s="16" t="s">
        <v>12</v>
      </c>
      <c r="D52" s="32" t="s">
        <v>23</v>
      </c>
      <c r="E52" s="17" t="s">
        <v>30</v>
      </c>
      <c r="F52" s="40" t="s">
        <v>39</v>
      </c>
      <c r="G52" s="12"/>
    </row>
    <row r="53" spans="1:7" x14ac:dyDescent="0.2">
      <c r="A53" s="12"/>
      <c r="B53" s="12"/>
      <c r="C53" s="19"/>
      <c r="D53" s="29"/>
      <c r="E53" s="14"/>
      <c r="F53" s="42"/>
      <c r="G53" s="12"/>
    </row>
    <row r="54" spans="1:7" x14ac:dyDescent="0.2">
      <c r="A54" s="12"/>
      <c r="B54" s="3" t="s">
        <v>91</v>
      </c>
      <c r="C54" s="16" t="s">
        <v>42</v>
      </c>
      <c r="D54" s="32" t="s">
        <v>114</v>
      </c>
      <c r="E54" s="17" t="s">
        <v>115</v>
      </c>
      <c r="F54" s="44" t="s">
        <v>116</v>
      </c>
      <c r="G54" s="11"/>
    </row>
    <row r="55" spans="1:7" x14ac:dyDescent="0.2">
      <c r="A55" s="12"/>
      <c r="B55" s="3" t="s">
        <v>92</v>
      </c>
      <c r="C55" s="17" t="s">
        <v>59</v>
      </c>
      <c r="D55" s="32" t="s">
        <v>68</v>
      </c>
      <c r="E55" s="17" t="s">
        <v>76</v>
      </c>
      <c r="F55" s="40" t="s">
        <v>84</v>
      </c>
      <c r="G55" s="11"/>
    </row>
    <row r="56" spans="1:7" x14ac:dyDescent="0.2">
      <c r="A56" s="12"/>
      <c r="B56" s="3" t="s">
        <v>93</v>
      </c>
      <c r="C56" s="16" t="s">
        <v>60</v>
      </c>
      <c r="D56" s="32" t="s">
        <v>69</v>
      </c>
      <c r="E56" s="17" t="s">
        <v>77</v>
      </c>
      <c r="F56" s="40" t="s">
        <v>85</v>
      </c>
      <c r="G56" s="11"/>
    </row>
    <row r="57" spans="1:7" ht="14.25" customHeight="1" x14ac:dyDescent="0.2">
      <c r="A57" s="12"/>
      <c r="B57" s="3" t="s">
        <v>94</v>
      </c>
      <c r="C57" s="16" t="s">
        <v>61</v>
      </c>
      <c r="D57" s="31" t="s">
        <v>70</v>
      </c>
      <c r="E57" s="17" t="s">
        <v>78</v>
      </c>
      <c r="F57" s="40" t="s">
        <v>86</v>
      </c>
      <c r="G57" s="11"/>
    </row>
    <row r="58" spans="1:7" x14ac:dyDescent="0.2">
      <c r="A58" s="12"/>
      <c r="B58" s="3" t="s">
        <v>95</v>
      </c>
      <c r="C58" s="17" t="s">
        <v>62</v>
      </c>
      <c r="D58" s="32" t="s">
        <v>71</v>
      </c>
      <c r="E58" s="17" t="s">
        <v>79</v>
      </c>
      <c r="F58" s="40" t="s">
        <v>87</v>
      </c>
      <c r="G58" s="11"/>
    </row>
    <row r="59" spans="1:7" ht="14.25" customHeight="1" x14ac:dyDescent="0.2">
      <c r="A59" s="12"/>
      <c r="B59" s="3" t="s">
        <v>96</v>
      </c>
      <c r="C59" s="17" t="s">
        <v>63</v>
      </c>
      <c r="D59" s="32" t="s">
        <v>72</v>
      </c>
      <c r="E59" s="17" t="s">
        <v>80</v>
      </c>
      <c r="F59" s="40" t="s">
        <v>240</v>
      </c>
      <c r="G59" s="11"/>
    </row>
    <row r="60" spans="1:7" ht="14.25" customHeight="1" x14ac:dyDescent="0.2">
      <c r="A60" s="12"/>
      <c r="B60" s="3" t="s">
        <v>97</v>
      </c>
      <c r="C60" s="17" t="s">
        <v>64</v>
      </c>
      <c r="D60" s="32" t="s">
        <v>73</v>
      </c>
      <c r="E60" s="17" t="s">
        <v>81</v>
      </c>
      <c r="F60" s="40" t="s">
        <v>88</v>
      </c>
      <c r="G60" s="11"/>
    </row>
    <row r="61" spans="1:7" x14ac:dyDescent="0.2">
      <c r="A61" s="12"/>
      <c r="B61" s="3" t="s">
        <v>98</v>
      </c>
      <c r="C61" s="17" t="s">
        <v>65</v>
      </c>
      <c r="D61" s="32" t="s">
        <v>74</v>
      </c>
      <c r="E61" s="17" t="s">
        <v>82</v>
      </c>
      <c r="F61" s="40" t="s">
        <v>89</v>
      </c>
      <c r="G61" s="11"/>
    </row>
    <row r="62" spans="1:7" ht="12.6" customHeight="1" x14ac:dyDescent="0.2">
      <c r="A62" s="12"/>
      <c r="B62" s="3" t="s">
        <v>99</v>
      </c>
      <c r="C62" s="16" t="s">
        <v>66</v>
      </c>
      <c r="D62" s="32" t="s">
        <v>75</v>
      </c>
      <c r="E62" s="17" t="s">
        <v>83</v>
      </c>
      <c r="F62" s="40" t="s">
        <v>90</v>
      </c>
      <c r="G62" s="11"/>
    </row>
    <row r="63" spans="1:7" x14ac:dyDescent="0.2">
      <c r="A63" s="12"/>
      <c r="B63" s="3" t="s">
        <v>100</v>
      </c>
      <c r="C63" s="17" t="s">
        <v>55</v>
      </c>
      <c r="D63" s="32" t="s">
        <v>54</v>
      </c>
      <c r="E63" s="17" t="s">
        <v>104</v>
      </c>
      <c r="F63" s="40" t="s">
        <v>53</v>
      </c>
      <c r="G63" s="12"/>
    </row>
    <row r="64" spans="1:7" x14ac:dyDescent="0.2">
      <c r="A64" s="12"/>
      <c r="B64" s="3" t="s">
        <v>101</v>
      </c>
      <c r="C64" s="51" t="s">
        <v>259</v>
      </c>
      <c r="D64" s="52" t="s">
        <v>258</v>
      </c>
      <c r="E64" s="51" t="s">
        <v>256</v>
      </c>
      <c r="F64" s="53" t="s">
        <v>257</v>
      </c>
      <c r="G64" s="12"/>
    </row>
    <row r="65" spans="1:7" x14ac:dyDescent="0.2">
      <c r="A65" s="12"/>
      <c r="B65" s="3" t="s">
        <v>102</v>
      </c>
      <c r="C65" s="17" t="s">
        <v>52</v>
      </c>
      <c r="D65" s="32" t="s">
        <v>113</v>
      </c>
      <c r="E65" s="17" t="s">
        <v>105</v>
      </c>
      <c r="F65" s="40" t="s">
        <v>56</v>
      </c>
      <c r="G65" s="12"/>
    </row>
    <row r="66" spans="1:7" ht="13.5" thickBot="1" x14ac:dyDescent="0.25">
      <c r="A66" s="12"/>
      <c r="B66" s="12"/>
      <c r="C66" s="20"/>
      <c r="D66" s="35"/>
      <c r="E66" s="20"/>
      <c r="F66" s="45"/>
      <c r="G66" s="12"/>
    </row>
    <row r="78" spans="1:7" x14ac:dyDescent="0.2">
      <c r="C78" s="8"/>
    </row>
    <row r="79" spans="1:7" x14ac:dyDescent="0.2">
      <c r="C79" s="8"/>
    </row>
    <row r="80" spans="1:7" x14ac:dyDescent="0.2">
      <c r="C80" s="8"/>
      <c r="D80" s="4"/>
    </row>
    <row r="81" spans="3:6" x14ac:dyDescent="0.2">
      <c r="C81" s="8"/>
    </row>
    <row r="82" spans="3:6" x14ac:dyDescent="0.2">
      <c r="C82" s="8"/>
    </row>
    <row r="83" spans="3:6" x14ac:dyDescent="0.2">
      <c r="C83" s="8"/>
    </row>
    <row r="84" spans="3:6" x14ac:dyDescent="0.2">
      <c r="C84" s="8"/>
    </row>
    <row r="85" spans="3:6" x14ac:dyDescent="0.2">
      <c r="C85" s="8"/>
    </row>
    <row r="86" spans="3:6" x14ac:dyDescent="0.2">
      <c r="C86" s="8"/>
      <c r="F86" s="4"/>
    </row>
    <row r="87" spans="3:6" x14ac:dyDescent="0.2">
      <c r="C87" s="8"/>
    </row>
    <row r="88" spans="3:6" x14ac:dyDescent="0.2">
      <c r="C88" s="8"/>
    </row>
    <row r="89" spans="3:6" x14ac:dyDescent="0.2">
      <c r="C89" s="8"/>
      <c r="D89" s="4"/>
    </row>
    <row r="90" spans="3:6" x14ac:dyDescent="0.2">
      <c r="C90" s="8"/>
    </row>
    <row r="91" spans="3:6" x14ac:dyDescent="0.2">
      <c r="C91" s="8"/>
    </row>
    <row r="92" spans="3:6" x14ac:dyDescent="0.2">
      <c r="C92" s="8"/>
    </row>
    <row r="93" spans="3:6" x14ac:dyDescent="0.2">
      <c r="C93" s="8"/>
    </row>
    <row r="94" spans="3:6" x14ac:dyDescent="0.2">
      <c r="C94" s="8"/>
    </row>
  </sheetData>
  <sheetProtection algorithmName="SHA-512" hashValue="yGqiK2ojAm+tnLM2D3FkYt2o/OZSm87QHbc+vhxfjsfiq0dcF8Us5/Jxn3Zi1eaM0Ceg8E9UHWENJrS3AIrTDA==" saltValue="QS/TE99uD5YJMKuStc/VG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2025-10-21T11:57:57Z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2025-04-23T16:05:04Z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5d865dc4-d930-4c02-8bdd-2b94e28c0fbe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