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3_GNP_2025-0437_Jira_DIAM\2025_Q3_Tabellen\"/>
    </mc:Choice>
  </mc:AlternateContent>
  <xr:revisionPtr revIDLastSave="0" documentId="13_ncr:1_{37616D1B-D771-4213-A1F7-247F9A076402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T3" sheetId="22" r:id="rId1"/>
    <sheet name="Uebersetzungen" sheetId="2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5" i="22" l="1"/>
  <c r="A44" i="22"/>
  <c r="A43" i="22"/>
  <c r="A42" i="22"/>
  <c r="A41" i="22"/>
  <c r="A40" i="22"/>
  <c r="A39" i="22"/>
  <c r="A38" i="22"/>
  <c r="A37" i="22"/>
  <c r="A36" i="22"/>
  <c r="A35" i="22"/>
  <c r="A12" i="22"/>
  <c r="A13" i="22"/>
  <c r="A14" i="22"/>
  <c r="A15" i="22"/>
  <c r="A16" i="22"/>
  <c r="A17" i="22"/>
  <c r="A18" i="22"/>
  <c r="A19" i="22"/>
  <c r="A20" i="22"/>
  <c r="A34" i="22"/>
  <c r="N11" i="22"/>
  <c r="S11" i="22"/>
  <c r="R11" i="22"/>
  <c r="Q11" i="22"/>
  <c r="P11" i="22"/>
  <c r="O11" i="22"/>
  <c r="H11" i="22"/>
  <c r="M11" i="22"/>
  <c r="L11" i="22"/>
  <c r="K11" i="22"/>
  <c r="J11" i="22"/>
  <c r="I11" i="22"/>
  <c r="A11" i="22"/>
  <c r="B11" i="22"/>
  <c r="G11" i="22"/>
  <c r="F11" i="22"/>
  <c r="E11" i="22"/>
  <c r="D11" i="22"/>
  <c r="C11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N10" i="22"/>
  <c r="B10" i="22"/>
  <c r="H10" i="22"/>
  <c r="A8" i="22"/>
  <c r="A7" i="22"/>
  <c r="A51" i="22" l="1"/>
  <c r="A58" i="22" l="1"/>
  <c r="A57" i="22"/>
  <c r="A56" i="22"/>
  <c r="A54" i="22"/>
  <c r="A53" i="22"/>
  <c r="A52" i="22"/>
  <c r="A50" i="22"/>
  <c r="A49" i="22"/>
  <c r="A48" i="22"/>
  <c r="A47" i="22"/>
  <c r="A46" i="22"/>
</calcChain>
</file>

<file path=xl/sharedStrings.xml><?xml version="1.0" encoding="utf-8"?>
<sst xmlns="http://schemas.openxmlformats.org/spreadsheetml/2006/main" count="310" uniqueCount="275">
  <si>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</si>
  <si>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</si>
  <si>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</si>
  <si>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</si>
  <si>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</si>
  <si>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</si>
  <si>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</si>
  <si>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</si>
  <si>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</si>
  <si>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</si>
  <si>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</si>
  <si>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</si>
  <si>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</si>
  <si>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</si>
  <si>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</si>
  <si>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</si>
  <si>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</si>
  <si>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</si>
  <si>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</si>
  <si>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</si>
  <si>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</si>
  <si>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</si>
  <si>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</si>
  <si>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</si>
  <si>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</si>
  <si>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</si>
  <si>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</si>
  <si>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</si>
  <si>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</si>
  <si>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</si>
  <si>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</si>
  <si>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</si>
  <si>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</si>
  <si>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</si>
  <si>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</si>
  <si>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</si>
  <si>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>Swiss Residential Property Price Index, IMPI</t>
  </si>
  <si>
    <t>Schweizerischer Wohnimmobilienpreisindex, IMPI</t>
  </si>
  <si>
    <t xml:space="preserve">Indice suisse des prix de l'immobilier résidentiel, IMPI </t>
  </si>
  <si>
    <t xml:space="preserve">Indice svizzero dei prezzi degli immobili residenziali,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</si>
  <si>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</si>
  <si>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</si>
  <si>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</si>
  <si>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</si>
  <si>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</si>
  <si>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</si>
  <si>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</si>
  <si>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</si>
  <si>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</si>
  <si>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</si>
  <si>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</si>
  <si>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</si>
  <si>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</si>
  <si>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</si>
  <si>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</si>
  <si>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</si>
  <si>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</si>
  <si>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</si>
  <si>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</si>
  <si>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</si>
  <si>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</si>
  <si>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</si>
  <si>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</si>
  <si>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</si>
  <si>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</si>
  <si>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</si>
  <si>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</si>
  <si>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</si>
  <si>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</si>
  <si>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</si>
  <si>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</si>
  <si>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</si>
  <si>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</si>
  <si>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</si>
  <si>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</si>
  <si>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</si>
  <si>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</si>
  <si>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</si>
  <si>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</si>
  <si>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</si>
  <si>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</si>
  <si>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</si>
  <si>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</si>
  <si>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</si>
  <si>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</si>
  <si>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</si>
  <si>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</si>
  <si>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</si>
  <si>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</si>
  <si>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</si>
  <si>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T3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</si>
  <si>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</si>
  <si>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</si>
  <si>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</si>
  <si>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</si>
  <si>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</si>
  <si>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</si>
  <si>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</si>
  <si>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</si>
  <si>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</si>
  <si>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</si>
  <si>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</si>
  <si>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</si>
  <si>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</si>
  <si>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&lt;Titel&gt;</t>
  </si>
  <si>
    <t>&lt;Untertitel_1&gt;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</si>
  <si>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</si>
  <si>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</si>
  <si>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</si>
  <si>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</si>
  <si>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</si>
  <si>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</si>
  <si>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</si>
  <si>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</si>
  <si>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</si>
  <si>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</si>
  <si>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</si>
  <si>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</si>
  <si>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</si>
  <si>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</si>
  <si>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</si>
  <si>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</si>
  <si>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</si>
  <si>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</si>
  <si>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</si>
  <si>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</si>
  <si>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</si>
  <si>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</si>
  <si>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</si>
  <si>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</si>
  <si>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</si>
  <si>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</si>
  <si>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</si>
  <si>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</si>
  <si>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</si>
  <si>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</si>
  <si>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</si>
  <si>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</si>
  <si>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</si>
  <si>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</si>
  <si>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</si>
  <si>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</si>
  <si>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</si>
  <si>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</si>
  <si>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</si>
  <si>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</si>
  <si>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</si>
  <si>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</si>
  <si>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</si>
  <si>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</si>
  <si>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</si>
  <si>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</si>
  <si>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</si>
  <si>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</si>
  <si>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</si>
  <si>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</si>
  <si>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</si>
  <si>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</si>
  <si>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</si>
  <si>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</si>
  <si>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</si>
  <si>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</si>
  <si>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</si>
  <si>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</si>
  <si>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</si>
  <si>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</si>
  <si>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</si>
  <si>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</si>
  <si>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</si>
  <si>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</si>
  <si>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</si>
  <si>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</si>
  <si>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</si>
  <si>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</si>
  <si>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</si>
  <si>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</si>
  <si>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</si>
  <si>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</si>
  <si>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</si>
  <si>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</si>
  <si>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</si>
  <si>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</si>
  <si>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</si>
  <si>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</si>
  <si>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</si>
  <si>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</si>
  <si>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</si>
  <si>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</si>
  <si>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</si>
  <si>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</si>
  <si>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</si>
  <si>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</si>
  <si>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&lt;Untertitel_2&gt;</t>
  </si>
  <si>
    <t>&lt;Untertitel_3&gt;</t>
  </si>
  <si>
    <t>&lt;Untertitel_4&gt;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</si>
  <si>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</si>
  <si>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</si>
  <si>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</si>
  <si>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</si>
  <si>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</si>
  <si>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</si>
  <si>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</si>
  <si>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</si>
  <si>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</si>
  <si>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</si>
  <si>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</si>
  <si>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</si>
  <si>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</si>
  <si>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</si>
  <si>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</si>
  <si>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</si>
  <si>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</si>
  <si>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</si>
  <si>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</si>
  <si>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</si>
  <si>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</si>
  <si>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</si>
  <si>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</si>
  <si>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</si>
  <si>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</si>
  <si>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</si>
  <si>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</si>
  <si>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&lt;ZeilenTitel_25&gt;</t>
  </si>
  <si>
    <t>&lt;ZeilenTitel_26&gt;</t>
  </si>
  <si>
    <t>&lt;ZeilenTitel_27&gt;</t>
  </si>
  <si>
    <t>&lt;ZeilenTitel_28&gt;</t>
  </si>
  <si>
    <t>Q1 2023</t>
  </si>
  <si>
    <t>Q4 2023</t>
  </si>
  <si>
    <t>Q2 2023</t>
  </si>
  <si>
    <t>Q3 2023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</si>
  <si>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</si>
  <si>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</si>
  <si>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</si>
  <si>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</si>
  <si>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</si>
  <si>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</si>
  <si>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</si>
  <si>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Type of municipality 2 - Urban municipality of a medium-sized agglomeration</t>
  </si>
  <si>
    <t>Q1 2024</t>
  </si>
  <si>
    <t>1° trim. 2024</t>
  </si>
  <si>
    <t>&lt;ZeilenTitel_29&gt;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</si>
  <si>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</si>
  <si>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</si>
  <si>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2° trim. 2024</t>
  </si>
  <si>
    <t>Q2 2024</t>
  </si>
  <si>
    <t>&lt;ZeilenTitel_30&gt;</t>
  </si>
  <si>
    <t>2e trim. 2024</t>
  </si>
  <si>
    <t>Q3 2024</t>
  </si>
  <si>
    <t>3° trim. 2024</t>
  </si>
  <si>
    <t>&lt;ZeilenTitel_31&gt;</t>
  </si>
  <si>
    <t>Q4 2024</t>
  </si>
  <si>
    <t>4° trim. 2024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</si>
  <si>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</si>
  <si>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r>
      <t xml:space="preserve">© BFS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</si>
  <si>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</si>
  <si>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UST </t>
    </r>
    <r>
      <rPr>
        <sz val="10"/>
        <color rgb="FFFF0000"/>
        <rFont val="Arial"/>
        <family val="2"/>
      </rPr>
      <t>2025</t>
    </r>
  </si>
  <si>
    <r>
      <t xml:space="preserve">© FSO </t>
    </r>
    <r>
      <rPr>
        <sz val="10"/>
        <color rgb="FFFF0000"/>
        <rFont val="Arial"/>
        <family val="2"/>
      </rPr>
      <t>2025</t>
    </r>
  </si>
  <si>
    <t>&lt;ZeilenTitel_32&gt;</t>
  </si>
  <si>
    <t>&lt;ZeilenTitel_33&gt;</t>
  </si>
  <si>
    <t>4e trim. 2024</t>
  </si>
  <si>
    <t>Q1 2025</t>
  </si>
  <si>
    <t>1° trim. 2025</t>
  </si>
  <si>
    <t>1er trim. 2025</t>
  </si>
  <si>
    <t>&lt;ZeilenTitel_34&gt;</t>
  </si>
  <si>
    <t>Q2 2025</t>
  </si>
  <si>
    <t>2e trim. 2025</t>
  </si>
  <si>
    <t>2° trim. 2025</t>
  </si>
  <si>
    <r>
      <t xml:space="preserve">Veränderungsraten gegenüber dem Vorquartal (in %), </t>
    </r>
    <r>
      <rPr>
        <sz val="10"/>
        <color rgb="FFFF0000"/>
        <rFont val="Arial"/>
        <family val="2"/>
      </rPr>
      <t>2. Quartal 2017 - 3. Quartal 2025</t>
    </r>
  </si>
  <si>
    <r>
      <t xml:space="preserve">Taux de variation par rapport au trimestre précédent (en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2017 - 3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2025</t>
    </r>
  </si>
  <si>
    <r>
      <t xml:space="preserve">Tassi di variazione rispetto al trimestre precedente (in %), </t>
    </r>
    <r>
      <rPr>
        <sz val="10"/>
        <color rgb="FFFF0000"/>
        <rFont val="Arial"/>
        <family val="2"/>
      </rPr>
      <t>2° trim. 2017 - 3° trim. 2025</t>
    </r>
  </si>
  <si>
    <r>
      <t xml:space="preserve">Rates of change compared with the previous quarter (in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2017 - 3</t>
    </r>
    <r>
      <rPr>
        <vertAlign val="superscript"/>
        <sz val="10"/>
        <color rgb="FFFF0000"/>
        <rFont val="Arial"/>
        <family val="2"/>
      </rPr>
      <t>rd</t>
    </r>
    <r>
      <rPr>
        <sz val="10"/>
        <color rgb="FFFF0000"/>
        <rFont val="Arial"/>
        <family val="2"/>
      </rPr>
      <t xml:space="preserve"> quarter 2025</t>
    </r>
  </si>
  <si>
    <t>3e trim. 2025</t>
  </si>
  <si>
    <t>3° trim. 2025</t>
  </si>
  <si>
    <t>Q3 2025</t>
  </si>
  <si>
    <t>&lt;ZeilenTitel_35&gt;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</si>
</sst>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2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/>
    <xf numFmtId="0" fontId="3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8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3" borderId="12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6" fillId="0" borderId="1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4" fillId="3" borderId="21" xfId="0" applyFont="1" applyFill="1" applyBorder="1" applyAlignment="1">
      <alignment horizontal="left" vertical="top"/>
    </xf>
    <xf numFmtId="164" fontId="0" fillId="2" borderId="0" xfId="0" applyNumberFormat="1" applyFill="1"/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6" fillId="0" borderId="19" xfId="0" applyFont="1" applyBorder="1" applyAlignment="1">
      <alignment horizontal="left" vertical="top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165" fontId="2" fillId="0" borderId="2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2"/>
    </xf>
    <xf numFmtId="165" fontId="0" fillId="0" borderId="0" xfId="0" applyNumberFormat="1"/>
    <xf numFmtId="0" fontId="2" fillId="0" borderId="22" xfId="0" applyFont="1" applyBorder="1" applyAlignment="1">
      <alignment horizontal="left" vertical="center" wrapText="1" indent="2"/>
    </xf>
    <xf numFmtId="164" fontId="2" fillId="5" borderId="25" xfId="0" applyNumberFormat="1" applyFont="1" applyFill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2" fillId="5" borderId="29" xfId="0" applyNumberFormat="1" applyFont="1" applyFill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164" fontId="2" fillId="5" borderId="33" xfId="0" applyNumberFormat="1" applyFont="1" applyFill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19" xfId="0" applyFont="1" applyFill="1" applyBorder="1" applyAlignment="1">
      <alignment horizontal="left" vertical="top" wrapText="1"/>
    </xf>
    <xf numFmtId="165" fontId="2" fillId="0" borderId="37" xfId="0" applyNumberFormat="1" applyFont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0</xdr:row>
          <xdr:rowOff>142875</xdr:rowOff>
        </xdr:from>
        <xdr:to>
          <xdr:col>1</xdr:col>
          <xdr:colOff>352425</xdr:colOff>
          <xdr:row>1</xdr:row>
          <xdr:rowOff>161925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1</xdr:row>
          <xdr:rowOff>142875</xdr:rowOff>
        </xdr:from>
        <xdr:to>
          <xdr:col>1</xdr:col>
          <xdr:colOff>352425</xdr:colOff>
          <xdr:row>2</xdr:row>
          <xdr:rowOff>161925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2</xdr:row>
          <xdr:rowOff>123825</xdr:rowOff>
        </xdr:from>
        <xdr:to>
          <xdr:col>1</xdr:col>
          <xdr:colOff>352425</xdr:colOff>
          <xdr:row>3</xdr:row>
          <xdr:rowOff>152400</xdr:rowOff>
        </xdr:to>
        <xdr:sp macro="" textlink="">
          <xdr:nvSpPr>
            <xdr:cNvPr id="5123" name="Option 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3</xdr:row>
          <xdr:rowOff>114300</xdr:rowOff>
        </xdr:from>
        <xdr:to>
          <xdr:col>1</xdr:col>
          <xdr:colOff>352425</xdr:colOff>
          <xdr:row>4</xdr:row>
          <xdr:rowOff>142875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/>
  <dimension ref="A1:U73"/>
  <sheetViews>
    <sheetView showGridLines="0" tabSelected="1" zoomScaleNormal="100" workbookViewId="0">
      <selection activeCell="E20" sqref="E20"/>
    </sheetView>
  </sheetViews>
  <sheetFormatPr baseColWidth="10" defaultRowHeight="14.25" x14ac:dyDescent="0.2"/>
  <cols>
    <col min="1" max="1" width="18.625" customWidth="1"/>
    <col min="2" max="19" width="11.625" customWidth="1"/>
  </cols>
  <sheetData>
    <row r="1" spans="1:21" ht="15" thickTop="1" x14ac:dyDescent="0.2">
      <c r="A1" s="76" t="s">
        <v>92</v>
      </c>
      <c r="B1" s="7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2">
      <c r="A2" s="20"/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2">
      <c r="A3" s="20"/>
      <c r="B3" s="2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2">
      <c r="A4" s="20"/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5" thickBot="1" x14ac:dyDescent="0.25">
      <c r="A5" s="22"/>
      <c r="B5" s="2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5" thickTop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2">
      <c r="A7" s="81" t="str">
        <f>VLOOKUP("&lt;Titel&gt;",Uebersetzungen!$B$3:$F$64,Uebersetzungen!B$2+1,FALSE)</f>
        <v>Veränderungsraten gegenüber dem Vorquartal (in %), 2. Quartal 2017 - 3. Quartal 2025</v>
      </c>
      <c r="B7" s="81"/>
      <c r="C7" s="81"/>
      <c r="D7" s="81"/>
      <c r="E7" s="81"/>
      <c r="F7" s="81"/>
      <c r="G7" s="81"/>
      <c r="H7" s="81"/>
      <c r="I7" s="81"/>
      <c r="J7" s="51"/>
      <c r="K7" s="51"/>
      <c r="L7" s="51"/>
      <c r="M7" s="51"/>
      <c r="N7" s="51"/>
      <c r="O7" s="51"/>
      <c r="P7" s="51"/>
      <c r="Q7" s="51"/>
      <c r="R7" s="51"/>
      <c r="S7" s="51"/>
      <c r="T7" s="1"/>
    </row>
    <row r="8" spans="1:21" ht="14.1" customHeight="1" x14ac:dyDescent="0.2">
      <c r="A8" s="81" t="str">
        <f>VLOOKUP("&lt;Untertitel_1&gt;",Uebersetzungen!$B$3:$F$64,Uebersetzungen!B$2+1,FALSE)</f>
        <v>Schweizerischer Wohnimmobilienpreisindex, IMPI</v>
      </c>
      <c r="B8" s="81"/>
      <c r="C8" s="81"/>
      <c r="D8" s="81"/>
      <c r="E8" s="81"/>
      <c r="F8" s="8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1"/>
    </row>
    <row r="9" spans="1:21" ht="5.0999999999999996" customHeight="1" x14ac:dyDescent="0.2">
      <c r="A9" s="52"/>
      <c r="B9" s="53"/>
      <c r="C9" s="53"/>
      <c r="D9" s="53"/>
      <c r="E9" s="53"/>
      <c r="F9" s="5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1"/>
    </row>
    <row r="10" spans="1:21" ht="14.25" customHeight="1" x14ac:dyDescent="0.2">
      <c r="A10" s="54"/>
      <c r="B10" s="82" t="str">
        <f>VLOOKUP("&lt;Untertitel_2&gt;",Uebersetzungen!$B$3:$F$72,Uebersetzungen!$B$2+1,FALSE)</f>
        <v>Wohneigentum</v>
      </c>
      <c r="C10" s="83"/>
      <c r="D10" s="83"/>
      <c r="E10" s="83"/>
      <c r="F10" s="83"/>
      <c r="G10" s="84"/>
      <c r="H10" s="82" t="str">
        <f>VLOOKUP("&lt;Untertitel_3&gt;",Uebersetzungen!$B$3:$F$72,Uebersetzungen!$B$2+1,FALSE)</f>
        <v>Einfamilienhäuser</v>
      </c>
      <c r="I10" s="83"/>
      <c r="J10" s="83"/>
      <c r="K10" s="83"/>
      <c r="L10" s="83"/>
      <c r="M10" s="84"/>
      <c r="N10" s="82" t="str">
        <f>VLOOKUP("&lt;Untertitel_4&gt;",Uebersetzungen!$B$3:$F$72,Uebersetzungen!$B$2+1,FALSE)</f>
        <v>Eigentumswohnungen</v>
      </c>
      <c r="O10" s="83"/>
      <c r="P10" s="83"/>
      <c r="Q10" s="83"/>
      <c r="R10" s="83"/>
      <c r="S10" s="84"/>
      <c r="T10" s="1"/>
    </row>
    <row r="11" spans="1:21" ht="25.5" customHeight="1" x14ac:dyDescent="0.2">
      <c r="A11" s="55" t="str">
        <f>VLOOKUP("&lt;ZeilenTitel_1&gt;",Uebersetzungen!$B$3:$F$65,Uebersetzungen!$B$2+1,FALSE)</f>
        <v>Totalindex und Subindizes (Basis: Q4 2019 = 100)</v>
      </c>
      <c r="B11" s="56" t="str">
        <f>VLOOKUP("&lt;Spaltentitel_1&gt;",Uebersetzungen!$B$3:$F$69,Uebersetzungen!$B$2+1,FALSE)</f>
        <v xml:space="preserve">Total </v>
      </c>
      <c r="C11" s="57" t="str">
        <f>VLOOKUP("&lt;Spaltentitel_4&gt;",Uebersetzungen!$B$3:$F$69,Uebersetzungen!$B$2+1,FALSE)</f>
        <v>GemeindeTyp 1</v>
      </c>
      <c r="D11" s="57" t="str">
        <f>VLOOKUP("&lt;Spaltentitel_5&gt;",Uebersetzungen!$B$3:$F$69,Uebersetzungen!$B$2+1,FALSE)</f>
        <v>GemeindeTyp 2</v>
      </c>
      <c r="E11" s="57" t="str">
        <f>VLOOKUP("&lt;Spaltentitel_6&gt;",Uebersetzungen!$B$3:$F$69,Uebersetzungen!$B$2+1,FALSE)</f>
        <v>GemeindeTyp 3</v>
      </c>
      <c r="F11" s="57" t="str">
        <f>VLOOKUP("&lt;Spaltentitel_7&gt;",Uebersetzungen!$B$3:$F$69,Uebersetzungen!$B$2+1,FALSE)</f>
        <v>GemeindeTyp 4</v>
      </c>
      <c r="G11" s="57" t="str">
        <f>VLOOKUP("&lt;Spaltentitel_8&gt;",Uebersetzungen!$B$3:$F$69,Uebersetzungen!$B$2+1,FALSE)</f>
        <v>GemeindeTyp 5</v>
      </c>
      <c r="H11" s="56" t="str">
        <f>VLOOKUP("&lt;Spaltentitel_2&gt;",Uebersetzungen!$B$3:$F$69,Uebersetzungen!$B$2+1,FALSE)</f>
        <v>EFH</v>
      </c>
      <c r="I11" s="57" t="str">
        <f>VLOOKUP("&lt;Spaltentitel_4&gt;",Uebersetzungen!$B$3:$F$69,Uebersetzungen!$B$2+1,FALSE)</f>
        <v>GemeindeTyp 1</v>
      </c>
      <c r="J11" s="57" t="str">
        <f>VLOOKUP("&lt;Spaltentitel_5&gt;",Uebersetzungen!$B$3:$F$69,Uebersetzungen!$B$2+1,FALSE)</f>
        <v>GemeindeTyp 2</v>
      </c>
      <c r="K11" s="57" t="str">
        <f>VLOOKUP("&lt;Spaltentitel_6&gt;",Uebersetzungen!$B$3:$F$69,Uebersetzungen!$B$2+1,FALSE)</f>
        <v>GemeindeTyp 3</v>
      </c>
      <c r="L11" s="57" t="str">
        <f>VLOOKUP("&lt;Spaltentitel_7&gt;",Uebersetzungen!$B$3:$F$69,Uebersetzungen!$B$2+1,FALSE)</f>
        <v>GemeindeTyp 4</v>
      </c>
      <c r="M11" s="57" t="str">
        <f>VLOOKUP("&lt;Spaltentitel_8&gt;",Uebersetzungen!$B$3:$F$69,Uebersetzungen!$B$2+1,FALSE)</f>
        <v>GemeindeTyp 5</v>
      </c>
      <c r="N11" s="56" t="str">
        <f>VLOOKUP("&lt;Spaltentitel_3&gt;",Uebersetzungen!$B$3:$F$69,Uebersetzungen!$B$2+1,FALSE)</f>
        <v>EGW</v>
      </c>
      <c r="O11" s="57" t="str">
        <f>VLOOKUP("&lt;Spaltentitel_4&gt;",Uebersetzungen!$B$3:$F$69,Uebersetzungen!$B$2+1,FALSE)</f>
        <v>GemeindeTyp 1</v>
      </c>
      <c r="P11" s="57" t="str">
        <f>VLOOKUP("&lt;Spaltentitel_5&gt;",Uebersetzungen!$B$3:$F$69,Uebersetzungen!$B$2+1,FALSE)</f>
        <v>GemeindeTyp 2</v>
      </c>
      <c r="Q11" s="57" t="str">
        <f>VLOOKUP("&lt;Spaltentitel_6&gt;",Uebersetzungen!$B$3:$F$69,Uebersetzungen!$B$2+1,FALSE)</f>
        <v>GemeindeTyp 3</v>
      </c>
      <c r="R11" s="57" t="str">
        <f>VLOOKUP("&lt;Spaltentitel_7&gt;",Uebersetzungen!$B$3:$F$69,Uebersetzungen!$B$2+1,FALSE)</f>
        <v>GemeindeTyp 4</v>
      </c>
      <c r="S11" s="75" t="str">
        <f>VLOOKUP("&lt;Spaltentitel_8&gt;",Uebersetzungen!$B$3:$F$69,Uebersetzungen!$B$2+1,FALSE)</f>
        <v>GemeindeTyp 5</v>
      </c>
      <c r="T11" s="1"/>
    </row>
    <row r="12" spans="1:21" ht="12.95" customHeight="1" x14ac:dyDescent="0.2">
      <c r="A12" s="58" t="str">
        <f>VLOOKUP("&lt;ZeilenTitel_2&gt;",Uebersetzungen!$B$3:$F$72,Uebersetzungen!$B$2+1,FALSE)</f>
        <v>Q2 2017</v>
      </c>
      <c r="B12" s="61">
        <v>1.4</v>
      </c>
      <c r="C12" s="62">
        <v>0.7</v>
      </c>
      <c r="D12" s="63">
        <v>2.2999999999999998</v>
      </c>
      <c r="E12" s="63">
        <v>0.8</v>
      </c>
      <c r="F12" s="63">
        <v>0.5</v>
      </c>
      <c r="G12" s="64">
        <v>3</v>
      </c>
      <c r="H12" s="61">
        <v>1.9</v>
      </c>
      <c r="I12" s="63">
        <v>0.5</v>
      </c>
      <c r="J12" s="63">
        <v>4</v>
      </c>
      <c r="K12" s="63">
        <v>-0.1</v>
      </c>
      <c r="L12" s="63">
        <v>0.3</v>
      </c>
      <c r="M12" s="64">
        <v>4.7</v>
      </c>
      <c r="N12" s="61">
        <v>0.8</v>
      </c>
      <c r="O12" s="63">
        <v>1</v>
      </c>
      <c r="P12" s="63">
        <v>0.9</v>
      </c>
      <c r="Q12" s="63">
        <v>1.6</v>
      </c>
      <c r="R12" s="63">
        <v>0.6</v>
      </c>
      <c r="S12" s="64">
        <v>0.3</v>
      </c>
      <c r="T12" s="1"/>
      <c r="U12" s="59"/>
    </row>
    <row r="13" spans="1:21" ht="12.95" customHeight="1" x14ac:dyDescent="0.2">
      <c r="A13" s="58" t="str">
        <f>VLOOKUP("&lt;ZeilenTitel_3&gt;",Uebersetzungen!$B$3:$F$72,Uebersetzungen!$B$2+1,FALSE)</f>
        <v>Q3 2017</v>
      </c>
      <c r="B13" s="65">
        <v>1.9</v>
      </c>
      <c r="C13" s="66">
        <v>3.8</v>
      </c>
      <c r="D13" s="67">
        <v>0.7</v>
      </c>
      <c r="E13" s="67">
        <v>1.8</v>
      </c>
      <c r="F13" s="67">
        <v>1.8</v>
      </c>
      <c r="G13" s="68">
        <v>0.2</v>
      </c>
      <c r="H13" s="65">
        <v>2.2000000000000002</v>
      </c>
      <c r="I13" s="67">
        <v>4.5999999999999996</v>
      </c>
      <c r="J13" s="67">
        <v>-0.4</v>
      </c>
      <c r="K13" s="67">
        <v>3.7</v>
      </c>
      <c r="L13" s="67">
        <v>2.6</v>
      </c>
      <c r="M13" s="68">
        <v>0.4</v>
      </c>
      <c r="N13" s="65">
        <v>1.6</v>
      </c>
      <c r="O13" s="67">
        <v>3.1</v>
      </c>
      <c r="P13" s="67">
        <v>1.7</v>
      </c>
      <c r="Q13" s="67">
        <v>0.3</v>
      </c>
      <c r="R13" s="67">
        <v>0.9</v>
      </c>
      <c r="S13" s="68">
        <v>-0.1</v>
      </c>
      <c r="T13" s="1"/>
      <c r="U13" s="59"/>
    </row>
    <row r="14" spans="1:21" ht="12.95" customHeight="1" x14ac:dyDescent="0.2">
      <c r="A14" s="58" t="str">
        <f>VLOOKUP("&lt;ZeilenTitel_4&gt;",Uebersetzungen!$B$3:$F$72,Uebersetzungen!$B$2+1,FALSE)</f>
        <v>Q4 2017</v>
      </c>
      <c r="B14" s="65">
        <v>-0.2</v>
      </c>
      <c r="C14" s="66">
        <v>-0.9</v>
      </c>
      <c r="D14" s="67">
        <v>2</v>
      </c>
      <c r="E14" s="67">
        <v>1</v>
      </c>
      <c r="F14" s="67">
        <v>-1.2</v>
      </c>
      <c r="G14" s="68">
        <v>-0.6</v>
      </c>
      <c r="H14" s="65">
        <v>-1.2</v>
      </c>
      <c r="I14" s="67">
        <v>-1.5</v>
      </c>
      <c r="J14" s="67">
        <v>0</v>
      </c>
      <c r="K14" s="67">
        <v>-0.5</v>
      </c>
      <c r="L14" s="67">
        <v>-1.8</v>
      </c>
      <c r="M14" s="68">
        <v>-1.2</v>
      </c>
      <c r="N14" s="65">
        <v>0.8</v>
      </c>
      <c r="O14" s="67">
        <v>-0.4</v>
      </c>
      <c r="P14" s="67">
        <v>3.6</v>
      </c>
      <c r="Q14" s="67">
        <v>2.2999999999999998</v>
      </c>
      <c r="R14" s="67">
        <v>-0.5</v>
      </c>
      <c r="S14" s="68">
        <v>0.4</v>
      </c>
      <c r="T14" s="1"/>
      <c r="U14" s="59"/>
    </row>
    <row r="15" spans="1:21" ht="12.95" customHeight="1" x14ac:dyDescent="0.2">
      <c r="A15" s="58" t="str">
        <f>VLOOKUP("&lt;ZeilenTitel_5&gt;",Uebersetzungen!$B$3:$F$72,Uebersetzungen!$B$2+1,FALSE)</f>
        <v>Q1 2018</v>
      </c>
      <c r="B15" s="65">
        <v>-0.1</v>
      </c>
      <c r="C15" s="66">
        <v>-0.3</v>
      </c>
      <c r="D15" s="67">
        <v>-0.4</v>
      </c>
      <c r="E15" s="67">
        <v>-1.4</v>
      </c>
      <c r="F15" s="67">
        <v>1.3</v>
      </c>
      <c r="G15" s="68">
        <v>-0.7</v>
      </c>
      <c r="H15" s="65">
        <v>0</v>
      </c>
      <c r="I15" s="67">
        <v>-1.5</v>
      </c>
      <c r="J15" s="67">
        <v>0.4</v>
      </c>
      <c r="K15" s="67">
        <v>1.2</v>
      </c>
      <c r="L15" s="67">
        <v>1.3</v>
      </c>
      <c r="M15" s="68">
        <v>-0.5</v>
      </c>
      <c r="N15" s="65">
        <v>-0.2</v>
      </c>
      <c r="O15" s="67">
        <v>0.8</v>
      </c>
      <c r="P15" s="67">
        <v>-1.1000000000000001</v>
      </c>
      <c r="Q15" s="67">
        <v>-3.5</v>
      </c>
      <c r="R15" s="67">
        <v>1.2</v>
      </c>
      <c r="S15" s="68">
        <v>-0.9</v>
      </c>
      <c r="T15" s="1"/>
      <c r="U15" s="59"/>
    </row>
    <row r="16" spans="1:21" ht="12.95" customHeight="1" x14ac:dyDescent="0.2">
      <c r="A16" s="58" t="str">
        <f>VLOOKUP("&lt;ZeilenTitel_6&gt;",Uebersetzungen!$B$3:$F$72,Uebersetzungen!$B$2+1,FALSE)</f>
        <v>Q2 2018</v>
      </c>
      <c r="B16" s="65">
        <v>1.6</v>
      </c>
      <c r="C16" s="66">
        <v>1.5</v>
      </c>
      <c r="D16" s="67">
        <v>1.4</v>
      </c>
      <c r="E16" s="67">
        <v>1.9</v>
      </c>
      <c r="F16" s="67">
        <v>0.6</v>
      </c>
      <c r="G16" s="68">
        <v>3.3</v>
      </c>
      <c r="H16" s="65">
        <v>1.9</v>
      </c>
      <c r="I16" s="67">
        <v>2</v>
      </c>
      <c r="J16" s="67">
        <v>2.8</v>
      </c>
      <c r="K16" s="67">
        <v>0.7</v>
      </c>
      <c r="L16" s="67">
        <v>0</v>
      </c>
      <c r="M16" s="68">
        <v>4.2</v>
      </c>
      <c r="N16" s="65">
        <v>1.2</v>
      </c>
      <c r="O16" s="67">
        <v>1.2</v>
      </c>
      <c r="P16" s="67">
        <v>0.2</v>
      </c>
      <c r="Q16" s="67">
        <v>2.9</v>
      </c>
      <c r="R16" s="67">
        <v>1.4</v>
      </c>
      <c r="S16" s="68">
        <v>1.9</v>
      </c>
      <c r="T16" s="1"/>
      <c r="U16" s="59"/>
    </row>
    <row r="17" spans="1:21" ht="12.95" customHeight="1" x14ac:dyDescent="0.2">
      <c r="A17" s="58" t="str">
        <f>VLOOKUP("&lt;ZeilenTitel_7&gt;",Uebersetzungen!$B$3:$F$72,Uebersetzungen!$B$2+1,FALSE)</f>
        <v>Q3 2018</v>
      </c>
      <c r="B17" s="65">
        <v>0.6</v>
      </c>
      <c r="C17" s="66">
        <v>1.6</v>
      </c>
      <c r="D17" s="67">
        <v>1.7</v>
      </c>
      <c r="E17" s="67">
        <v>0</v>
      </c>
      <c r="F17" s="67">
        <v>0.3</v>
      </c>
      <c r="G17" s="68">
        <v>-1.4</v>
      </c>
      <c r="H17" s="65">
        <v>1.1000000000000001</v>
      </c>
      <c r="I17" s="67">
        <v>3.8</v>
      </c>
      <c r="J17" s="67">
        <v>0.9</v>
      </c>
      <c r="K17" s="67">
        <v>-0.4</v>
      </c>
      <c r="L17" s="67">
        <v>1.3</v>
      </c>
      <c r="M17" s="68">
        <v>-2</v>
      </c>
      <c r="N17" s="65">
        <v>0.2</v>
      </c>
      <c r="O17" s="67">
        <v>-0.3</v>
      </c>
      <c r="P17" s="67">
        <v>2.2999999999999998</v>
      </c>
      <c r="Q17" s="67">
        <v>0.3</v>
      </c>
      <c r="R17" s="67">
        <v>-0.9</v>
      </c>
      <c r="S17" s="68">
        <v>-0.4</v>
      </c>
      <c r="T17" s="1"/>
      <c r="U17" s="59"/>
    </row>
    <row r="18" spans="1:21" ht="12.95" customHeight="1" x14ac:dyDescent="0.2">
      <c r="A18" s="58" t="str">
        <f>VLOOKUP("&lt;ZeilenTitel_8&gt;",Uebersetzungen!$B$3:$F$72,Uebersetzungen!$B$2+1,FALSE)</f>
        <v>Q4 2018</v>
      </c>
      <c r="B18" s="65">
        <v>1.5</v>
      </c>
      <c r="C18" s="66">
        <v>-0.1</v>
      </c>
      <c r="D18" s="67">
        <v>0</v>
      </c>
      <c r="E18" s="67">
        <v>2.5</v>
      </c>
      <c r="F18" s="67">
        <v>2.9</v>
      </c>
      <c r="G18" s="68">
        <v>3.4</v>
      </c>
      <c r="H18" s="65">
        <v>1.5</v>
      </c>
      <c r="I18" s="67">
        <v>-0.1</v>
      </c>
      <c r="J18" s="67">
        <v>1.3</v>
      </c>
      <c r="K18" s="67">
        <v>0.8</v>
      </c>
      <c r="L18" s="67">
        <v>2.7</v>
      </c>
      <c r="M18" s="68">
        <v>2.4</v>
      </c>
      <c r="N18" s="65">
        <v>1.5</v>
      </c>
      <c r="O18" s="67">
        <v>0</v>
      </c>
      <c r="P18" s="67">
        <v>-1.1000000000000001</v>
      </c>
      <c r="Q18" s="67">
        <v>4</v>
      </c>
      <c r="R18" s="67">
        <v>3</v>
      </c>
      <c r="S18" s="68">
        <v>5</v>
      </c>
      <c r="T18" s="1"/>
      <c r="U18" s="59"/>
    </row>
    <row r="19" spans="1:21" ht="12.95" customHeight="1" x14ac:dyDescent="0.2">
      <c r="A19" s="58" t="str">
        <f>VLOOKUP("&lt;ZeilenTitel_9&gt;",Uebersetzungen!$B$3:$F$72,Uebersetzungen!$B$2+1,FALSE)</f>
        <v>Q1 2019</v>
      </c>
      <c r="B19" s="65">
        <v>1</v>
      </c>
      <c r="C19" s="66">
        <v>0.9</v>
      </c>
      <c r="D19" s="67">
        <v>1</v>
      </c>
      <c r="E19" s="67">
        <v>-0.5</v>
      </c>
      <c r="F19" s="67">
        <v>1.9</v>
      </c>
      <c r="G19" s="68">
        <v>0.6</v>
      </c>
      <c r="H19" s="65">
        <v>0.5</v>
      </c>
      <c r="I19" s="67">
        <v>-0.6</v>
      </c>
      <c r="J19" s="67">
        <v>-0.2</v>
      </c>
      <c r="K19" s="67">
        <v>-0.1</v>
      </c>
      <c r="L19" s="67">
        <v>1.5</v>
      </c>
      <c r="M19" s="68">
        <v>1.3</v>
      </c>
      <c r="N19" s="65">
        <v>1.5</v>
      </c>
      <c r="O19" s="67">
        <v>2</v>
      </c>
      <c r="P19" s="67">
        <v>1.9</v>
      </c>
      <c r="Q19" s="67">
        <v>-0.8</v>
      </c>
      <c r="R19" s="67">
        <v>2.5</v>
      </c>
      <c r="S19" s="68">
        <v>-0.6</v>
      </c>
      <c r="T19" s="1"/>
      <c r="U19" s="59"/>
    </row>
    <row r="20" spans="1:21" ht="12.95" customHeight="1" x14ac:dyDescent="0.2">
      <c r="A20" s="58" t="str">
        <f>VLOOKUP("&lt;ZeilenTitel_10&gt;",Uebersetzungen!$B$3:$F$72,Uebersetzungen!$B$2+1,FALSE)</f>
        <v>Q2 2019</v>
      </c>
      <c r="B20" s="65">
        <v>0.5</v>
      </c>
      <c r="C20" s="66">
        <v>2.2999999999999998</v>
      </c>
      <c r="D20" s="67">
        <v>0.6</v>
      </c>
      <c r="E20" s="67">
        <v>1.5</v>
      </c>
      <c r="F20" s="67">
        <v>-1.3</v>
      </c>
      <c r="G20" s="68">
        <v>-0.6</v>
      </c>
      <c r="H20" s="65">
        <v>1.2</v>
      </c>
      <c r="I20" s="67">
        <v>3</v>
      </c>
      <c r="J20" s="67">
        <v>1.2</v>
      </c>
      <c r="K20" s="67">
        <v>2.1</v>
      </c>
      <c r="L20" s="67">
        <v>-0.7</v>
      </c>
      <c r="M20" s="68">
        <v>1.1000000000000001</v>
      </c>
      <c r="N20" s="65">
        <v>-0.1</v>
      </c>
      <c r="O20" s="67">
        <v>1.7</v>
      </c>
      <c r="P20" s="67">
        <v>0.2</v>
      </c>
      <c r="Q20" s="67">
        <v>1.1000000000000001</v>
      </c>
      <c r="R20" s="67">
        <v>-2</v>
      </c>
      <c r="S20" s="68">
        <v>-3.2</v>
      </c>
      <c r="T20" s="1"/>
      <c r="U20" s="59"/>
    </row>
    <row r="21" spans="1:21" ht="12.95" customHeight="1" x14ac:dyDescent="0.2">
      <c r="A21" s="58" t="str">
        <f>VLOOKUP("&lt;ZeilenTitel_11&gt;",Uebersetzungen!$B$3:$F$69,Uebersetzungen!$B$2+1,FALSE)</f>
        <v>Q3 2019</v>
      </c>
      <c r="B21" s="65">
        <v>0.1</v>
      </c>
      <c r="C21" s="66">
        <v>-0.8</v>
      </c>
      <c r="D21" s="67">
        <v>1.7</v>
      </c>
      <c r="E21" s="67">
        <v>-1.1000000000000001</v>
      </c>
      <c r="F21" s="67">
        <v>0.4</v>
      </c>
      <c r="G21" s="68">
        <v>0.3</v>
      </c>
      <c r="H21" s="65">
        <v>0.4</v>
      </c>
      <c r="I21" s="67">
        <v>-0.7</v>
      </c>
      <c r="J21" s="67">
        <v>2.2000000000000002</v>
      </c>
      <c r="K21" s="67">
        <v>-0.2</v>
      </c>
      <c r="L21" s="67">
        <v>0.8</v>
      </c>
      <c r="M21" s="68">
        <v>0</v>
      </c>
      <c r="N21" s="65">
        <v>-0.1</v>
      </c>
      <c r="O21" s="67">
        <v>-0.8</v>
      </c>
      <c r="P21" s="67">
        <v>1.4</v>
      </c>
      <c r="Q21" s="67">
        <v>-1.7</v>
      </c>
      <c r="R21" s="67">
        <v>-0.1</v>
      </c>
      <c r="S21" s="68">
        <v>1</v>
      </c>
      <c r="T21" s="1"/>
      <c r="U21" s="59"/>
    </row>
    <row r="22" spans="1:21" ht="12.95" customHeight="1" x14ac:dyDescent="0.2">
      <c r="A22" s="58" t="str">
        <f>VLOOKUP("&lt;ZeilenTitel_12&gt;",Uebersetzungen!$B$3:$F$69,Uebersetzungen!$B$2+1,FALSE)</f>
        <v>Q4 2019</v>
      </c>
      <c r="B22" s="65">
        <v>1.8</v>
      </c>
      <c r="C22" s="66">
        <v>3.1</v>
      </c>
      <c r="D22" s="67">
        <v>-0.4</v>
      </c>
      <c r="E22" s="67">
        <v>2</v>
      </c>
      <c r="F22" s="67">
        <v>1.3</v>
      </c>
      <c r="G22" s="68">
        <v>2.5</v>
      </c>
      <c r="H22" s="65">
        <v>1.4</v>
      </c>
      <c r="I22" s="67">
        <v>2.6</v>
      </c>
      <c r="J22" s="67">
        <v>-0.5</v>
      </c>
      <c r="K22" s="67">
        <v>2</v>
      </c>
      <c r="L22" s="67">
        <v>1.1000000000000001</v>
      </c>
      <c r="M22" s="68">
        <v>1.8</v>
      </c>
      <c r="N22" s="65">
        <v>2.1</v>
      </c>
      <c r="O22" s="67">
        <v>3.5</v>
      </c>
      <c r="P22" s="67">
        <v>-0.4</v>
      </c>
      <c r="Q22" s="67">
        <v>2</v>
      </c>
      <c r="R22" s="67">
        <v>1.6</v>
      </c>
      <c r="S22" s="68">
        <v>3.7</v>
      </c>
      <c r="T22" s="1"/>
      <c r="U22" s="59"/>
    </row>
    <row r="23" spans="1:21" ht="12.95" customHeight="1" x14ac:dyDescent="0.2">
      <c r="A23" s="58" t="str">
        <f>VLOOKUP("&lt;ZeilenTitel_13&gt;",Uebersetzungen!$B$3:$F$69,Uebersetzungen!$B$2+1,FALSE)</f>
        <v>Q1 2020</v>
      </c>
      <c r="B23" s="65">
        <v>-0.8</v>
      </c>
      <c r="C23" s="66">
        <v>-1.1000000000000001</v>
      </c>
      <c r="D23" s="67">
        <v>-0.7</v>
      </c>
      <c r="E23" s="67">
        <v>-1.7</v>
      </c>
      <c r="F23" s="67">
        <v>0</v>
      </c>
      <c r="G23" s="68">
        <v>-0.8</v>
      </c>
      <c r="H23" s="65">
        <v>-0.5</v>
      </c>
      <c r="I23" s="67">
        <v>0.4</v>
      </c>
      <c r="J23" s="67">
        <v>-0.8</v>
      </c>
      <c r="K23" s="67">
        <v>-1.2</v>
      </c>
      <c r="L23" s="67">
        <v>-1</v>
      </c>
      <c r="M23" s="68">
        <v>-0.8</v>
      </c>
      <c r="N23" s="65">
        <v>-0.9</v>
      </c>
      <c r="O23" s="67">
        <v>-2.4</v>
      </c>
      <c r="P23" s="67">
        <v>-0.6</v>
      </c>
      <c r="Q23" s="67">
        <v>-2</v>
      </c>
      <c r="R23" s="67">
        <v>1.3</v>
      </c>
      <c r="S23" s="68">
        <v>-0.8</v>
      </c>
      <c r="T23" s="1"/>
      <c r="U23" s="59"/>
    </row>
    <row r="24" spans="1:21" ht="12.95" customHeight="1" x14ac:dyDescent="0.2">
      <c r="A24" s="58" t="str">
        <f>VLOOKUP("&lt;ZeilenTitel_14&gt;",Uebersetzungen!$B$3:$F$69,Uebersetzungen!$B$2+1,FALSE)</f>
        <v>Q2 2020</v>
      </c>
      <c r="B24" s="65">
        <v>1.4</v>
      </c>
      <c r="C24" s="66">
        <v>1.7</v>
      </c>
      <c r="D24" s="67">
        <v>1.7</v>
      </c>
      <c r="E24" s="67">
        <v>1.6</v>
      </c>
      <c r="F24" s="67">
        <v>0.9</v>
      </c>
      <c r="G24" s="68">
        <v>0.7</v>
      </c>
      <c r="H24" s="65">
        <v>1.1000000000000001</v>
      </c>
      <c r="I24" s="67">
        <v>0.1</v>
      </c>
      <c r="J24" s="67">
        <v>1.2</v>
      </c>
      <c r="K24" s="67">
        <v>1.3</v>
      </c>
      <c r="L24" s="67">
        <v>2</v>
      </c>
      <c r="M24" s="68">
        <v>1</v>
      </c>
      <c r="N24" s="65">
        <v>1.6</v>
      </c>
      <c r="O24" s="67">
        <v>3.1</v>
      </c>
      <c r="P24" s="67">
        <v>2.1</v>
      </c>
      <c r="Q24" s="67">
        <v>1.8</v>
      </c>
      <c r="R24" s="67">
        <v>-0.3</v>
      </c>
      <c r="S24" s="68">
        <v>0.4</v>
      </c>
      <c r="T24" s="1"/>
      <c r="U24" s="59"/>
    </row>
    <row r="25" spans="1:21" ht="12.95" customHeight="1" x14ac:dyDescent="0.2">
      <c r="A25" s="58" t="str">
        <f>VLOOKUP("&lt;ZeilenTitel_15&gt;",Uebersetzungen!$B$3:$F$69,Uebersetzungen!$B$2+1,FALSE)</f>
        <v>Q3 2020</v>
      </c>
      <c r="B25" s="65">
        <v>0.2</v>
      </c>
      <c r="C25" s="66">
        <v>0.8</v>
      </c>
      <c r="D25" s="67">
        <v>0.3</v>
      </c>
      <c r="E25" s="67">
        <v>0.6</v>
      </c>
      <c r="F25" s="67">
        <v>-1</v>
      </c>
      <c r="G25" s="68">
        <v>0.9</v>
      </c>
      <c r="H25" s="65">
        <v>1.1000000000000001</v>
      </c>
      <c r="I25" s="67">
        <v>2.6</v>
      </c>
      <c r="J25" s="67">
        <v>1.2</v>
      </c>
      <c r="K25" s="67">
        <v>0.9</v>
      </c>
      <c r="L25" s="67">
        <v>-1</v>
      </c>
      <c r="M25" s="68">
        <v>2.2000000000000002</v>
      </c>
      <c r="N25" s="65">
        <v>-0.6</v>
      </c>
      <c r="O25" s="67">
        <v>-0.7</v>
      </c>
      <c r="P25" s="67">
        <v>-0.3</v>
      </c>
      <c r="Q25" s="67">
        <v>0.4</v>
      </c>
      <c r="R25" s="67">
        <v>-1.1000000000000001</v>
      </c>
      <c r="S25" s="68">
        <v>-1.1000000000000001</v>
      </c>
      <c r="T25" s="1"/>
      <c r="U25" s="59"/>
    </row>
    <row r="26" spans="1:21" ht="12.95" customHeight="1" x14ac:dyDescent="0.2">
      <c r="A26" s="58" t="str">
        <f>VLOOKUP("&lt;ZeilenTitel_16&gt;",Uebersetzungen!$B$3:$F$69,Uebersetzungen!$B$2+1,FALSE)</f>
        <v>Q4 2020</v>
      </c>
      <c r="B26" s="65">
        <v>2.2999999999999998</v>
      </c>
      <c r="C26" s="66">
        <v>1.2</v>
      </c>
      <c r="D26" s="67">
        <v>2.6</v>
      </c>
      <c r="E26" s="67">
        <v>2.4</v>
      </c>
      <c r="F26" s="67">
        <v>2.9</v>
      </c>
      <c r="G26" s="68">
        <v>2.9</v>
      </c>
      <c r="H26" s="65">
        <v>1.5</v>
      </c>
      <c r="I26" s="67">
        <v>0.5</v>
      </c>
      <c r="J26" s="67">
        <v>2.1</v>
      </c>
      <c r="K26" s="67">
        <v>0.3</v>
      </c>
      <c r="L26" s="67">
        <v>2.4</v>
      </c>
      <c r="M26" s="68">
        <v>1.5</v>
      </c>
      <c r="N26" s="65">
        <v>3.1</v>
      </c>
      <c r="O26" s="67">
        <v>1.9</v>
      </c>
      <c r="P26" s="67">
        <v>3</v>
      </c>
      <c r="Q26" s="67">
        <v>3.9</v>
      </c>
      <c r="R26" s="67">
        <v>3.5</v>
      </c>
      <c r="S26" s="68">
        <v>5.2</v>
      </c>
      <c r="T26" s="1"/>
      <c r="U26" s="59"/>
    </row>
    <row r="27" spans="1:21" ht="12.95" customHeight="1" x14ac:dyDescent="0.2">
      <c r="A27" s="58" t="str">
        <f>VLOOKUP("&lt;ZeilenTitel_17&gt;",Uebersetzungen!$B$3:$F$69,Uebersetzungen!$B$2+1,FALSE)</f>
        <v>Q1 2021</v>
      </c>
      <c r="B27" s="65">
        <v>-0.1</v>
      </c>
      <c r="C27" s="66">
        <v>0.9</v>
      </c>
      <c r="D27" s="67">
        <v>-0.7</v>
      </c>
      <c r="E27" s="67">
        <v>0.9</v>
      </c>
      <c r="F27" s="67">
        <v>0.2</v>
      </c>
      <c r="G27" s="68">
        <v>-2</v>
      </c>
      <c r="H27" s="65">
        <v>0.1</v>
      </c>
      <c r="I27" s="67">
        <v>0.7</v>
      </c>
      <c r="J27" s="67">
        <v>-0.9</v>
      </c>
      <c r="K27" s="67">
        <v>3.2</v>
      </c>
      <c r="L27" s="67">
        <v>1.3</v>
      </c>
      <c r="M27" s="68">
        <v>-2.7</v>
      </c>
      <c r="N27" s="65">
        <v>-0.2</v>
      </c>
      <c r="O27" s="67">
        <v>1</v>
      </c>
      <c r="P27" s="67">
        <v>-0.6</v>
      </c>
      <c r="Q27" s="67">
        <v>-0.7</v>
      </c>
      <c r="R27" s="67">
        <v>-0.9</v>
      </c>
      <c r="S27" s="68">
        <v>-1.1000000000000001</v>
      </c>
      <c r="T27" s="1"/>
      <c r="U27" s="59"/>
    </row>
    <row r="28" spans="1:21" ht="12.95" customHeight="1" x14ac:dyDescent="0.2">
      <c r="A28" s="58" t="str">
        <f>VLOOKUP("&lt;ZeilenTitel_18&gt;",Uebersetzungen!$B$3:$F$69,Uebersetzungen!$B$2+1,FALSE)</f>
        <v>Q2 2021</v>
      </c>
      <c r="B28" s="65">
        <v>2.2000000000000002</v>
      </c>
      <c r="C28" s="66">
        <v>1.9</v>
      </c>
      <c r="D28" s="67">
        <v>0.8</v>
      </c>
      <c r="E28" s="67">
        <v>2.2000000000000002</v>
      </c>
      <c r="F28" s="67">
        <v>2.7</v>
      </c>
      <c r="G28" s="68">
        <v>3.4</v>
      </c>
      <c r="H28" s="65">
        <v>2.6</v>
      </c>
      <c r="I28" s="67">
        <v>2.7</v>
      </c>
      <c r="J28" s="67">
        <v>0.6</v>
      </c>
      <c r="K28" s="67">
        <v>2</v>
      </c>
      <c r="L28" s="67">
        <v>2.6</v>
      </c>
      <c r="M28" s="68">
        <v>4.5999999999999996</v>
      </c>
      <c r="N28" s="65">
        <v>1.8</v>
      </c>
      <c r="O28" s="67">
        <v>1.4</v>
      </c>
      <c r="P28" s="67">
        <v>1.1000000000000001</v>
      </c>
      <c r="Q28" s="67">
        <v>2.4</v>
      </c>
      <c r="R28" s="67">
        <v>2.9</v>
      </c>
      <c r="S28" s="68">
        <v>1.7</v>
      </c>
      <c r="T28" s="1"/>
      <c r="U28" s="59"/>
    </row>
    <row r="29" spans="1:21" ht="12.95" customHeight="1" x14ac:dyDescent="0.2">
      <c r="A29" s="58" t="str">
        <f>VLOOKUP("&lt;ZeilenTitel_19&gt;",Uebersetzungen!$B$3:$F$69,Uebersetzungen!$B$2+1,FALSE)</f>
        <v>Q3 2021</v>
      </c>
      <c r="B29" s="65">
        <v>2.4</v>
      </c>
      <c r="C29" s="66">
        <v>3.2</v>
      </c>
      <c r="D29" s="67">
        <v>2.7</v>
      </c>
      <c r="E29" s="67">
        <v>1.1000000000000001</v>
      </c>
      <c r="F29" s="67">
        <v>1.5</v>
      </c>
      <c r="G29" s="68">
        <v>2.4</v>
      </c>
      <c r="H29" s="65">
        <v>2.4</v>
      </c>
      <c r="I29" s="67">
        <v>1.5</v>
      </c>
      <c r="J29" s="67">
        <v>3.2</v>
      </c>
      <c r="K29" s="67">
        <v>3.4</v>
      </c>
      <c r="L29" s="67">
        <v>2.5</v>
      </c>
      <c r="M29" s="68">
        <v>2.2999999999999998</v>
      </c>
      <c r="N29" s="65">
        <v>2.2999999999999998</v>
      </c>
      <c r="O29" s="67">
        <v>4.4000000000000004</v>
      </c>
      <c r="P29" s="67">
        <v>2.4</v>
      </c>
      <c r="Q29" s="67">
        <v>-0.5</v>
      </c>
      <c r="R29" s="67">
        <v>0.4</v>
      </c>
      <c r="S29" s="68">
        <v>2.7</v>
      </c>
      <c r="T29" s="1"/>
      <c r="U29" s="59"/>
    </row>
    <row r="30" spans="1:21" ht="12.95" customHeight="1" x14ac:dyDescent="0.2">
      <c r="A30" s="58" t="str">
        <f>VLOOKUP("&lt;ZeilenTitel_20&gt;",Uebersetzungen!$B$3:$F$69,Uebersetzungen!$B$2+1,FALSE)</f>
        <v>Q4 2021</v>
      </c>
      <c r="B30" s="65">
        <v>2.6</v>
      </c>
      <c r="C30" s="66">
        <v>0.5</v>
      </c>
      <c r="D30" s="67">
        <v>5.0999999999999996</v>
      </c>
      <c r="E30" s="67">
        <v>2.4</v>
      </c>
      <c r="F30" s="67">
        <v>2.6</v>
      </c>
      <c r="G30" s="68">
        <v>4.2</v>
      </c>
      <c r="H30" s="65">
        <v>2.7</v>
      </c>
      <c r="I30" s="67">
        <v>1.3</v>
      </c>
      <c r="J30" s="67">
        <v>6.2</v>
      </c>
      <c r="K30" s="67">
        <v>2.5</v>
      </c>
      <c r="L30" s="67">
        <v>1.4</v>
      </c>
      <c r="M30" s="68">
        <v>3.7</v>
      </c>
      <c r="N30" s="65">
        <v>2.6</v>
      </c>
      <c r="O30" s="67">
        <v>-0.1</v>
      </c>
      <c r="P30" s="67">
        <v>4.2</v>
      </c>
      <c r="Q30" s="67">
        <v>2.2999999999999998</v>
      </c>
      <c r="R30" s="67">
        <v>4.0999999999999996</v>
      </c>
      <c r="S30" s="68">
        <v>4.8</v>
      </c>
      <c r="T30" s="1"/>
      <c r="U30" s="59"/>
    </row>
    <row r="31" spans="1:21" ht="12.95" customHeight="1" x14ac:dyDescent="0.2">
      <c r="A31" s="58" t="str">
        <f>VLOOKUP("&lt;ZeilenTitel_21&gt;",Uebersetzungen!$B$3:$F$69,Uebersetzungen!$B$2+1,FALSE)</f>
        <v>Q1 2022</v>
      </c>
      <c r="B31" s="65">
        <v>-0.4</v>
      </c>
      <c r="C31" s="66">
        <v>2</v>
      </c>
      <c r="D31" s="67">
        <v>-2.5</v>
      </c>
      <c r="E31" s="67">
        <v>-2.9</v>
      </c>
      <c r="F31" s="67">
        <v>0.6</v>
      </c>
      <c r="G31" s="68">
        <v>-2.2999999999999998</v>
      </c>
      <c r="H31" s="65">
        <v>0.6</v>
      </c>
      <c r="I31" s="67">
        <v>4.9000000000000004</v>
      </c>
      <c r="J31" s="67">
        <v>-1.4</v>
      </c>
      <c r="K31" s="67">
        <v>-4.2</v>
      </c>
      <c r="L31" s="67">
        <v>0.6</v>
      </c>
      <c r="M31" s="68">
        <v>-1.7</v>
      </c>
      <c r="N31" s="65">
        <v>-1.2</v>
      </c>
      <c r="O31" s="67">
        <v>-0.1</v>
      </c>
      <c r="P31" s="67">
        <v>-3.3</v>
      </c>
      <c r="Q31" s="67">
        <v>-2.1</v>
      </c>
      <c r="R31" s="67">
        <v>0.7</v>
      </c>
      <c r="S31" s="68">
        <v>-3.1</v>
      </c>
      <c r="T31" s="1"/>
      <c r="U31" s="59"/>
    </row>
    <row r="32" spans="1:21" ht="12.95" customHeight="1" x14ac:dyDescent="0.2">
      <c r="A32" s="58" t="str">
        <f>VLOOKUP("&lt;ZeilenTitel_22&gt;",Uebersetzungen!$B$3:$F$69,Uebersetzungen!$B$2+1,FALSE)</f>
        <v>Q2 2022</v>
      </c>
      <c r="B32" s="65">
        <v>2.7</v>
      </c>
      <c r="C32" s="66">
        <v>3.7</v>
      </c>
      <c r="D32" s="67">
        <v>1.1000000000000001</v>
      </c>
      <c r="E32" s="67">
        <v>2.8</v>
      </c>
      <c r="F32" s="67">
        <v>1.6</v>
      </c>
      <c r="G32" s="68">
        <v>4.2</v>
      </c>
      <c r="H32" s="65">
        <v>2</v>
      </c>
      <c r="I32" s="67">
        <v>0.9</v>
      </c>
      <c r="J32" s="67">
        <v>-0.3</v>
      </c>
      <c r="K32" s="67">
        <v>4.4000000000000004</v>
      </c>
      <c r="L32" s="67">
        <v>2.7</v>
      </c>
      <c r="M32" s="68">
        <v>3.7</v>
      </c>
      <c r="N32" s="65">
        <v>3.3</v>
      </c>
      <c r="O32" s="67">
        <v>6</v>
      </c>
      <c r="P32" s="67">
        <v>2.2999999999999998</v>
      </c>
      <c r="Q32" s="67">
        <v>1.8</v>
      </c>
      <c r="R32" s="67">
        <v>0.3</v>
      </c>
      <c r="S32" s="68">
        <v>4.8</v>
      </c>
      <c r="T32" s="1"/>
      <c r="U32" s="59"/>
    </row>
    <row r="33" spans="1:21" ht="12.95" customHeight="1" x14ac:dyDescent="0.2">
      <c r="A33" s="58" t="str">
        <f>VLOOKUP("&lt;ZeilenTitel_23&gt;",Uebersetzungen!$B$3:$F$69,Uebersetzungen!$B$2+1,FALSE)</f>
        <v>Q3 2022</v>
      </c>
      <c r="B33" s="65">
        <v>1.2</v>
      </c>
      <c r="C33" s="66">
        <v>1.4</v>
      </c>
      <c r="D33" s="67">
        <v>1.6</v>
      </c>
      <c r="E33" s="67">
        <v>1.7</v>
      </c>
      <c r="F33" s="67">
        <v>2</v>
      </c>
      <c r="G33" s="68">
        <v>-0.8</v>
      </c>
      <c r="H33" s="65">
        <v>1.4</v>
      </c>
      <c r="I33" s="67">
        <v>1.1000000000000001</v>
      </c>
      <c r="J33" s="67">
        <v>4.3</v>
      </c>
      <c r="K33" s="67">
        <v>1.8</v>
      </c>
      <c r="L33" s="67">
        <v>0.8</v>
      </c>
      <c r="M33" s="68">
        <v>0.1</v>
      </c>
      <c r="N33" s="65">
        <v>1.1000000000000001</v>
      </c>
      <c r="O33" s="67">
        <v>1.6</v>
      </c>
      <c r="P33" s="67">
        <v>-0.4</v>
      </c>
      <c r="Q33" s="67">
        <v>1.6</v>
      </c>
      <c r="R33" s="67">
        <v>3.3</v>
      </c>
      <c r="S33" s="68">
        <v>-1.9</v>
      </c>
      <c r="T33" s="1"/>
      <c r="U33" s="59"/>
    </row>
    <row r="34" spans="1:21" ht="12.95" customHeight="1" x14ac:dyDescent="0.2">
      <c r="A34" s="58" t="str">
        <f>VLOOKUP("&lt;ZeilenTitel_24&gt;",Uebersetzungen!$B$3:$F$69,Uebersetzungen!$B$2+1,FALSE)</f>
        <v>Q4 2022</v>
      </c>
      <c r="B34" s="65">
        <v>1.2</v>
      </c>
      <c r="C34" s="66">
        <v>-0.5</v>
      </c>
      <c r="D34" s="67">
        <v>0.9</v>
      </c>
      <c r="E34" s="67">
        <v>1.9</v>
      </c>
      <c r="F34" s="67">
        <v>0.9</v>
      </c>
      <c r="G34" s="68">
        <v>4.8</v>
      </c>
      <c r="H34" s="65">
        <v>2</v>
      </c>
      <c r="I34" s="67">
        <v>0.3</v>
      </c>
      <c r="J34" s="67">
        <v>0.6</v>
      </c>
      <c r="K34" s="67">
        <v>0.3</v>
      </c>
      <c r="L34" s="67">
        <v>2.2000000000000002</v>
      </c>
      <c r="M34" s="68">
        <v>5.5</v>
      </c>
      <c r="N34" s="65">
        <v>0.5</v>
      </c>
      <c r="O34" s="67">
        <v>-1.1000000000000001</v>
      </c>
      <c r="P34" s="67">
        <v>1</v>
      </c>
      <c r="Q34" s="67">
        <v>2.9</v>
      </c>
      <c r="R34" s="67">
        <v>-0.5</v>
      </c>
      <c r="S34" s="68">
        <v>3.8</v>
      </c>
      <c r="T34" s="1"/>
      <c r="U34" s="59"/>
    </row>
    <row r="35" spans="1:21" ht="12.95" customHeight="1" x14ac:dyDescent="0.2">
      <c r="A35" s="58" t="str">
        <f>VLOOKUP("&lt;ZeilenTitel_25&gt;",Uebersetzungen!$B$3:$F$69,Uebersetzungen!$B$2+1,FALSE)</f>
        <v>Q1 2023</v>
      </c>
      <c r="B35" s="65">
        <v>-1.2</v>
      </c>
      <c r="C35" s="66">
        <v>-0.6</v>
      </c>
      <c r="D35" s="67">
        <v>-0.3</v>
      </c>
      <c r="E35" s="67">
        <v>-0.8</v>
      </c>
      <c r="F35" s="67">
        <v>-1.6</v>
      </c>
      <c r="G35" s="68">
        <v>-3.2</v>
      </c>
      <c r="H35" s="65">
        <v>-1.3</v>
      </c>
      <c r="I35" s="67">
        <v>0.2</v>
      </c>
      <c r="J35" s="67">
        <v>-0.2</v>
      </c>
      <c r="K35" s="67">
        <v>0.3</v>
      </c>
      <c r="L35" s="67">
        <v>-1.8</v>
      </c>
      <c r="M35" s="68">
        <v>-4.5</v>
      </c>
      <c r="N35" s="65">
        <v>-1.1000000000000001</v>
      </c>
      <c r="O35" s="67">
        <v>-1.2</v>
      </c>
      <c r="P35" s="67">
        <v>-0.4</v>
      </c>
      <c r="Q35" s="67">
        <v>-1.5</v>
      </c>
      <c r="R35" s="67">
        <v>-1.2</v>
      </c>
      <c r="S35" s="68">
        <v>-1.4</v>
      </c>
      <c r="T35" s="1"/>
      <c r="U35" s="59"/>
    </row>
    <row r="36" spans="1:21" ht="12.95" customHeight="1" x14ac:dyDescent="0.2">
      <c r="A36" s="58" t="str">
        <f>VLOOKUP("&lt;ZeilenTitel_26&gt;",Uebersetzungen!$B$3:$F$69,Uebersetzungen!$B$2+1,FALSE)</f>
        <v>Q2 2023</v>
      </c>
      <c r="B36" s="65">
        <v>1.2</v>
      </c>
      <c r="C36" s="66">
        <v>1.1000000000000001</v>
      </c>
      <c r="D36" s="67">
        <v>1.6</v>
      </c>
      <c r="E36" s="67">
        <v>1.6</v>
      </c>
      <c r="F36" s="67">
        <v>0.4</v>
      </c>
      <c r="G36" s="68">
        <v>1.8</v>
      </c>
      <c r="H36" s="65">
        <v>0.7</v>
      </c>
      <c r="I36" s="67">
        <v>0</v>
      </c>
      <c r="J36" s="67">
        <v>0.6</v>
      </c>
      <c r="K36" s="67">
        <v>3.4</v>
      </c>
      <c r="L36" s="67">
        <v>0</v>
      </c>
      <c r="M36" s="68">
        <v>1.7</v>
      </c>
      <c r="N36" s="65">
        <v>1.6</v>
      </c>
      <c r="O36" s="67">
        <v>1.9</v>
      </c>
      <c r="P36" s="67">
        <v>2.4</v>
      </c>
      <c r="Q36" s="67">
        <v>0.3</v>
      </c>
      <c r="R36" s="67">
        <v>0.9</v>
      </c>
      <c r="S36" s="68">
        <v>1.9</v>
      </c>
      <c r="T36" s="1"/>
      <c r="U36" s="59"/>
    </row>
    <row r="37" spans="1:21" ht="12.95" customHeight="1" x14ac:dyDescent="0.2">
      <c r="A37" s="58" t="str">
        <f>VLOOKUP("&lt;ZeilenTitel_27&gt;",Uebersetzungen!$B$3:$F$69,Uebersetzungen!$B$2+1,FALSE)</f>
        <v>Q3 2023</v>
      </c>
      <c r="B37" s="65">
        <v>0.2</v>
      </c>
      <c r="C37" s="66">
        <v>1.2</v>
      </c>
      <c r="D37" s="67">
        <v>-0.5</v>
      </c>
      <c r="E37" s="67">
        <v>-0.7</v>
      </c>
      <c r="F37" s="67">
        <v>0.2</v>
      </c>
      <c r="G37" s="68">
        <v>-0.9</v>
      </c>
      <c r="H37" s="65">
        <v>-0.1</v>
      </c>
      <c r="I37" s="67">
        <v>-0.2</v>
      </c>
      <c r="J37" s="67">
        <v>0.9</v>
      </c>
      <c r="K37" s="67">
        <v>-2.2000000000000002</v>
      </c>
      <c r="L37" s="67">
        <v>0.7</v>
      </c>
      <c r="M37" s="68">
        <v>-0.8</v>
      </c>
      <c r="N37" s="65">
        <v>0.4</v>
      </c>
      <c r="O37" s="67">
        <v>2.2999999999999998</v>
      </c>
      <c r="P37" s="67">
        <v>-1.4</v>
      </c>
      <c r="Q37" s="67">
        <v>0.5</v>
      </c>
      <c r="R37" s="67">
        <v>-0.3</v>
      </c>
      <c r="S37" s="68">
        <v>-0.9</v>
      </c>
      <c r="T37" s="1"/>
      <c r="U37" s="59"/>
    </row>
    <row r="38" spans="1:21" ht="12.95" customHeight="1" x14ac:dyDescent="0.2">
      <c r="A38" s="58" t="str">
        <f>VLOOKUP("&lt;ZeilenTitel_28&gt;",Uebersetzungen!$B$3:$F$69,Uebersetzungen!$B$2+1,FALSE)</f>
        <v>Q4 2023</v>
      </c>
      <c r="B38" s="65">
        <v>1.1000000000000001</v>
      </c>
      <c r="C38" s="66">
        <v>0</v>
      </c>
      <c r="D38" s="67">
        <v>0.2</v>
      </c>
      <c r="E38" s="67">
        <v>1.9</v>
      </c>
      <c r="F38" s="67">
        <v>2.9</v>
      </c>
      <c r="G38" s="68">
        <v>1.6</v>
      </c>
      <c r="H38" s="65">
        <v>0.5</v>
      </c>
      <c r="I38" s="67">
        <v>2</v>
      </c>
      <c r="J38" s="67">
        <v>-2</v>
      </c>
      <c r="K38" s="67">
        <v>-1.9</v>
      </c>
      <c r="L38" s="67">
        <v>1.4</v>
      </c>
      <c r="M38" s="68">
        <v>0.3</v>
      </c>
      <c r="N38" s="65">
        <v>1.7</v>
      </c>
      <c r="O38" s="67">
        <v>-1.5</v>
      </c>
      <c r="P38" s="67">
        <v>1.8</v>
      </c>
      <c r="Q38" s="67">
        <v>4.5999999999999996</v>
      </c>
      <c r="R38" s="67">
        <v>4.4000000000000004</v>
      </c>
      <c r="S38" s="68">
        <v>3.6</v>
      </c>
      <c r="T38" s="1"/>
      <c r="U38" s="59"/>
    </row>
    <row r="39" spans="1:21" ht="12.95" customHeight="1" x14ac:dyDescent="0.2">
      <c r="A39" s="58" t="str">
        <f>VLOOKUP("&lt;ZeilenTitel_29&gt;",Uebersetzungen!$B$3:$F$69,Uebersetzungen!$B$2+1,FALSE)</f>
        <v>Q1 2024</v>
      </c>
      <c r="B39" s="65">
        <v>-1</v>
      </c>
      <c r="C39" s="66">
        <v>-0.9</v>
      </c>
      <c r="D39" s="67">
        <v>0.5</v>
      </c>
      <c r="E39" s="67">
        <v>1</v>
      </c>
      <c r="F39" s="67">
        <v>-2.1</v>
      </c>
      <c r="G39" s="68">
        <v>-2.2000000000000002</v>
      </c>
      <c r="H39" s="65">
        <v>-0.7</v>
      </c>
      <c r="I39" s="67">
        <v>-2.6</v>
      </c>
      <c r="J39" s="67">
        <v>0.6</v>
      </c>
      <c r="K39" s="67">
        <v>4.5999999999999996</v>
      </c>
      <c r="L39" s="67">
        <v>-0.2</v>
      </c>
      <c r="M39" s="68">
        <v>-2.1</v>
      </c>
      <c r="N39" s="65">
        <v>-1.3</v>
      </c>
      <c r="O39" s="67">
        <v>0.3</v>
      </c>
      <c r="P39" s="67">
        <v>0.5</v>
      </c>
      <c r="Q39" s="67">
        <v>-1.6</v>
      </c>
      <c r="R39" s="67">
        <v>-4.2</v>
      </c>
      <c r="S39" s="68">
        <v>-2.4</v>
      </c>
      <c r="T39" s="1"/>
      <c r="U39" s="59"/>
    </row>
    <row r="40" spans="1:21" ht="12.95" customHeight="1" x14ac:dyDescent="0.2">
      <c r="A40" s="58" t="str">
        <f>VLOOKUP("&lt;ZeilenTitel_30&gt;",Uebersetzungen!$B$3:$F$69,Uebersetzungen!$B$2+1,FALSE)</f>
        <v>Q2 2024</v>
      </c>
      <c r="B40" s="65">
        <v>1.1000000000000001</v>
      </c>
      <c r="C40" s="66">
        <v>0.7</v>
      </c>
      <c r="D40" s="67">
        <v>0.4</v>
      </c>
      <c r="E40" s="67">
        <v>1</v>
      </c>
      <c r="F40" s="67">
        <v>1.2</v>
      </c>
      <c r="G40" s="68">
        <v>2.4</v>
      </c>
      <c r="H40" s="65">
        <v>1.2</v>
      </c>
      <c r="I40" s="67">
        <v>2</v>
      </c>
      <c r="J40" s="67">
        <v>0.9</v>
      </c>
      <c r="K40" s="67">
        <v>0.8</v>
      </c>
      <c r="L40" s="67">
        <v>0.2</v>
      </c>
      <c r="M40" s="68">
        <v>2.2999999999999998</v>
      </c>
      <c r="N40" s="65">
        <v>0.9</v>
      </c>
      <c r="O40" s="67">
        <v>-0.3</v>
      </c>
      <c r="P40" s="67">
        <v>0</v>
      </c>
      <c r="Q40" s="67">
        <v>1.2</v>
      </c>
      <c r="R40" s="67">
        <v>2.4</v>
      </c>
      <c r="S40" s="68">
        <v>2.7</v>
      </c>
      <c r="T40" s="1"/>
      <c r="U40" s="59"/>
    </row>
    <row r="41" spans="1:21" ht="12.95" customHeight="1" x14ac:dyDescent="0.2">
      <c r="A41" s="58" t="str">
        <f>VLOOKUP("&lt;ZeilenTitel_31&gt;",Uebersetzungen!$B$3:$F$69,Uebersetzungen!$B$2+1,FALSE)</f>
        <v>Q3 2024</v>
      </c>
      <c r="B41" s="65">
        <v>0.5</v>
      </c>
      <c r="C41" s="66">
        <v>1</v>
      </c>
      <c r="D41" s="67">
        <v>1.5</v>
      </c>
      <c r="E41" s="67">
        <v>0.2</v>
      </c>
      <c r="F41" s="67">
        <v>0.1</v>
      </c>
      <c r="G41" s="68">
        <v>-0.5</v>
      </c>
      <c r="H41" s="65">
        <v>0.3</v>
      </c>
      <c r="I41" s="67">
        <v>0.7</v>
      </c>
      <c r="J41" s="67">
        <v>0.7</v>
      </c>
      <c r="K41" s="67">
        <v>0</v>
      </c>
      <c r="L41" s="67">
        <v>-0.1</v>
      </c>
      <c r="M41" s="68">
        <v>0.4</v>
      </c>
      <c r="N41" s="65">
        <v>0.7</v>
      </c>
      <c r="O41" s="67">
        <v>1.3</v>
      </c>
      <c r="P41" s="67">
        <v>2</v>
      </c>
      <c r="Q41" s="67">
        <v>0.4</v>
      </c>
      <c r="R41" s="67">
        <v>0.3</v>
      </c>
      <c r="S41" s="68">
        <v>-1.9</v>
      </c>
      <c r="T41" s="1"/>
      <c r="U41" s="59"/>
    </row>
    <row r="42" spans="1:21" ht="12.95" customHeight="1" x14ac:dyDescent="0.2">
      <c r="A42" s="58" t="str">
        <f>VLOOKUP("&lt;ZeilenTitel_32&gt;",Uebersetzungen!$B$3:$F$69,Uebersetzungen!$B$2+1,FALSE)</f>
        <v>Q4 2024</v>
      </c>
      <c r="B42" s="65">
        <v>1.8</v>
      </c>
      <c r="C42" s="66">
        <v>3</v>
      </c>
      <c r="D42" s="67">
        <v>0.2</v>
      </c>
      <c r="E42" s="67">
        <v>2.4</v>
      </c>
      <c r="F42" s="67">
        <v>1.1000000000000001</v>
      </c>
      <c r="G42" s="68">
        <v>1.9</v>
      </c>
      <c r="H42" s="65">
        <v>0.5</v>
      </c>
      <c r="I42" s="67">
        <v>0.7</v>
      </c>
      <c r="J42" s="67">
        <v>0.2</v>
      </c>
      <c r="K42" s="67">
        <v>1</v>
      </c>
      <c r="L42" s="67">
        <v>0.3</v>
      </c>
      <c r="M42" s="68">
        <v>0.7</v>
      </c>
      <c r="N42" s="65">
        <v>2.9</v>
      </c>
      <c r="O42" s="67">
        <v>4.7</v>
      </c>
      <c r="P42" s="67">
        <v>0.2</v>
      </c>
      <c r="Q42" s="67">
        <v>3.5</v>
      </c>
      <c r="R42" s="67">
        <v>2.1</v>
      </c>
      <c r="S42" s="68">
        <v>3.8</v>
      </c>
      <c r="T42" s="1"/>
      <c r="U42" s="59"/>
    </row>
    <row r="43" spans="1:21" ht="12.95" customHeight="1" x14ac:dyDescent="0.2">
      <c r="A43" s="58" t="str">
        <f>VLOOKUP("&lt;ZeilenTitel_33&gt;",Uebersetzungen!$B$3:$F$69,Uebersetzungen!$B$2+1,FALSE)</f>
        <v>Q1 2025</v>
      </c>
      <c r="B43" s="65">
        <v>0.7</v>
      </c>
      <c r="C43" s="66">
        <v>-0.2</v>
      </c>
      <c r="D43" s="67">
        <v>1.7</v>
      </c>
      <c r="E43" s="67">
        <v>-0.9</v>
      </c>
      <c r="F43" s="67">
        <v>2</v>
      </c>
      <c r="G43" s="68">
        <v>0.4</v>
      </c>
      <c r="H43" s="65">
        <v>1.5</v>
      </c>
      <c r="I43" s="67">
        <v>-0.4</v>
      </c>
      <c r="J43" s="67">
        <v>2.2999999999999998</v>
      </c>
      <c r="K43" s="67">
        <v>0.1</v>
      </c>
      <c r="L43" s="67">
        <v>3.4</v>
      </c>
      <c r="M43" s="68">
        <v>1.1000000000000001</v>
      </c>
      <c r="N43" s="65">
        <v>0.1</v>
      </c>
      <c r="O43" s="67">
        <v>-0.1</v>
      </c>
      <c r="P43" s="67">
        <v>1.2</v>
      </c>
      <c r="Q43" s="67">
        <v>-1.7</v>
      </c>
      <c r="R43" s="67">
        <v>0.5</v>
      </c>
      <c r="S43" s="68">
        <v>-0.7</v>
      </c>
      <c r="T43" s="1"/>
      <c r="U43" s="59"/>
    </row>
    <row r="44" spans="1:21" ht="12.95" customHeight="1" x14ac:dyDescent="0.2">
      <c r="A44" s="58" t="str">
        <f>VLOOKUP("&lt;ZeilenTitel_34&gt;",Uebersetzungen!$B$3:$F$69,Uebersetzungen!$B$2+1,FALSE)</f>
        <v>Q2 2025</v>
      </c>
      <c r="B44" s="65">
        <v>1.9</v>
      </c>
      <c r="C44" s="66">
        <v>2.6</v>
      </c>
      <c r="D44" s="67">
        <v>1.5</v>
      </c>
      <c r="E44" s="67">
        <v>1.8</v>
      </c>
      <c r="F44" s="67">
        <v>0.6</v>
      </c>
      <c r="G44" s="68">
        <v>3.2</v>
      </c>
      <c r="H44" s="65">
        <v>1.5</v>
      </c>
      <c r="I44" s="67">
        <v>2.8</v>
      </c>
      <c r="J44" s="67">
        <v>1.2</v>
      </c>
      <c r="K44" s="67">
        <v>1.9</v>
      </c>
      <c r="L44" s="67">
        <v>-0.9</v>
      </c>
      <c r="M44" s="68">
        <v>3.4</v>
      </c>
      <c r="N44" s="65">
        <v>2.2000000000000002</v>
      </c>
      <c r="O44" s="67">
        <v>2.5</v>
      </c>
      <c r="P44" s="67">
        <v>1.7</v>
      </c>
      <c r="Q44" s="67">
        <v>1.7</v>
      </c>
      <c r="R44" s="67">
        <v>2.2000000000000002</v>
      </c>
      <c r="S44" s="68">
        <v>3</v>
      </c>
      <c r="T44" s="1"/>
      <c r="U44" s="59"/>
    </row>
    <row r="45" spans="1:21" ht="12.95" customHeight="1" x14ac:dyDescent="0.2">
      <c r="A45" s="60" t="str">
        <f>VLOOKUP("&lt;ZeilenTitel_35&gt;",Uebersetzungen!$B$3:$F$69,Uebersetzungen!$B$2+1,FALSE)</f>
        <v>Q3 2025</v>
      </c>
      <c r="B45" s="69">
        <v>0.8</v>
      </c>
      <c r="C45" s="70">
        <v>-0.9</v>
      </c>
      <c r="D45" s="71">
        <v>1.2</v>
      </c>
      <c r="E45" s="71">
        <v>1.9</v>
      </c>
      <c r="F45" s="71">
        <v>2.5</v>
      </c>
      <c r="G45" s="72">
        <v>0.2</v>
      </c>
      <c r="H45" s="69">
        <v>1.5</v>
      </c>
      <c r="I45" s="71">
        <v>-0.8</v>
      </c>
      <c r="J45" s="71">
        <v>3</v>
      </c>
      <c r="K45" s="71">
        <v>2.6</v>
      </c>
      <c r="L45" s="71">
        <v>3.7</v>
      </c>
      <c r="M45" s="72">
        <v>-0.3</v>
      </c>
      <c r="N45" s="69">
        <v>0.1</v>
      </c>
      <c r="O45" s="71">
        <v>-0.9</v>
      </c>
      <c r="P45" s="71">
        <v>-0.2</v>
      </c>
      <c r="Q45" s="71">
        <v>1.3</v>
      </c>
      <c r="R45" s="71">
        <v>1.1000000000000001</v>
      </c>
      <c r="S45" s="72">
        <v>0.8</v>
      </c>
      <c r="T45" s="1"/>
      <c r="U45" s="59"/>
    </row>
    <row r="46" spans="1:21" ht="17.25" customHeight="1" x14ac:dyDescent="0.2">
      <c r="A46" s="79" t="str">
        <f>VLOOKUP("&lt;Legende_1&gt;",Uebersetzungen!$B$3:$F$64,Uebersetzungen!B$2+1,FALSE)</f>
        <v>Legende:</v>
      </c>
      <c r="B46" s="79"/>
      <c r="C46" s="79"/>
      <c r="D46" s="79"/>
      <c r="E46" s="79"/>
      <c r="F46" s="7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45"/>
    </row>
    <row r="47" spans="1:21" ht="12.95" customHeight="1" x14ac:dyDescent="0.2">
      <c r="A47" s="80" t="str">
        <f>VLOOKUP("&lt;Legende_2&gt;",Uebersetzungen!$B$3:$F$64,Uebersetzungen!B$2+1,FALSE)</f>
        <v>Total - Wohneigentum (EFH und EGW)</v>
      </c>
      <c r="B47" s="80"/>
      <c r="C47" s="80"/>
      <c r="D47" s="80"/>
      <c r="E47" s="80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45"/>
    </row>
    <row r="48" spans="1:21" ht="12.95" customHeight="1" x14ac:dyDescent="0.2">
      <c r="A48" s="80" t="str">
        <f>VLOOKUP("&lt;Legende_3&gt;",Uebersetzungen!$B$3:$F$64,Uebersetzungen!B$2+1,FALSE)</f>
        <v>EFH - Einfamilienhäuser</v>
      </c>
      <c r="B48" s="80"/>
      <c r="C48" s="80"/>
      <c r="D48" s="80"/>
      <c r="E48" s="80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45"/>
    </row>
    <row r="49" spans="1:20" ht="12.95" customHeight="1" x14ac:dyDescent="0.2">
      <c r="A49" s="80" t="str">
        <f>VLOOKUP("&lt;Legende_4&gt;",Uebersetzungen!$B$3:$F$64,Uebersetzungen!B$2+1,FALSE)</f>
        <v xml:space="preserve">EGW - Eigentumswohnungen </v>
      </c>
      <c r="B49" s="80"/>
      <c r="C49" s="80"/>
      <c r="D49" s="80"/>
      <c r="E49" s="80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45"/>
    </row>
    <row r="50" spans="1:20" ht="12.95" customHeight="1" x14ac:dyDescent="0.2">
      <c r="A50" s="80" t="str">
        <f>VLOOKUP("&lt;Legende_5&gt;",Uebersetzungen!$B$3:$F$64,Uebersetzungen!B$2+1,FALSE)</f>
        <v>GemeindeTyp 1 - Städtische Gemeinde einer grossen Agglomeration</v>
      </c>
      <c r="B50" s="80"/>
      <c r="C50" s="80"/>
      <c r="D50" s="80"/>
      <c r="E50" s="80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45"/>
    </row>
    <row r="51" spans="1:20" ht="12.95" customHeight="1" x14ac:dyDescent="0.2">
      <c r="A51" s="80" t="str">
        <f>VLOOKUP("&lt;Legende_6&gt;",Uebersetzungen!$B$3:$F$64,Uebersetzungen!B$2+1,FALSE)</f>
        <v>GemeindeTyp 2 - Städtische Gemeinde einer mittelgrossen Agglomeration</v>
      </c>
      <c r="B51" s="80"/>
      <c r="C51" s="80"/>
      <c r="D51" s="80"/>
      <c r="E51" s="80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45"/>
    </row>
    <row r="52" spans="1:20" ht="12.95" customHeight="1" x14ac:dyDescent="0.2">
      <c r="A52" s="80" t="str">
        <f>VLOOKUP("&lt;Legende_7&gt;",Uebersetzungen!$B$3:$F$64,Uebersetzungen!B$2+1,FALSE)</f>
        <v>GemeindeTyp 3 - Städtische Gemeinde einer kleinen oder ausserhalb einer Agglomeration</v>
      </c>
      <c r="B52" s="80"/>
      <c r="C52" s="80"/>
      <c r="D52" s="80"/>
      <c r="E52" s="80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45"/>
    </row>
    <row r="53" spans="1:20" ht="12.95" customHeight="1" x14ac:dyDescent="0.2">
      <c r="A53" s="80" t="str">
        <f>VLOOKUP("&lt;Legende_8&gt;",Uebersetzungen!$B$3:$F$64,Uebersetzungen!B$2+1,FALSE)</f>
        <v xml:space="preserve">GemeindeTyp 4 - Intermediäre Gemeinde </v>
      </c>
      <c r="B53" s="80"/>
      <c r="C53" s="80"/>
      <c r="D53" s="80"/>
      <c r="E53" s="80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45"/>
    </row>
    <row r="54" spans="1:20" ht="12.95" customHeight="1" x14ac:dyDescent="0.2">
      <c r="A54" s="80" t="str">
        <f>VLOOKUP("&lt;Legende_9&gt;",Uebersetzungen!$B$3:$F$64,Uebersetzungen!B$2+1,FALSE)</f>
        <v>GemeindeTyp 5 - Ländliche Gemeinde</v>
      </c>
      <c r="B54" s="80"/>
      <c r="C54" s="80"/>
      <c r="D54" s="80"/>
      <c r="E54" s="80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45"/>
    </row>
    <row r="55" spans="1:20" ht="12.95" customHeight="1" x14ac:dyDescent="0.2">
      <c r="A55" s="79"/>
      <c r="B55" s="79"/>
      <c r="C55" s="79"/>
      <c r="D55" s="79"/>
      <c r="E55" s="79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1"/>
    </row>
    <row r="56" spans="1:20" ht="12.95" customHeight="1" x14ac:dyDescent="0.2">
      <c r="A56" s="78" t="str">
        <f>VLOOKUP("&lt;Quelle&gt;",Uebersetzungen!$B$3:$F$64,Uebersetzungen!B$2+1,FALSE)</f>
        <v>Quelle: BFS - Schweizerischer Wohnimmobilienpreisindex, IMPI</v>
      </c>
      <c r="B56" s="78"/>
      <c r="C56" s="78"/>
      <c r="D56" s="78"/>
      <c r="E56" s="78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1"/>
    </row>
    <row r="57" spans="1:20" ht="12.95" customHeight="1" x14ac:dyDescent="0.2">
      <c r="A57" s="78" t="str">
        <f>VLOOKUP("&lt;CopyRight&gt;",Uebersetzungen!$B$3:$F$64,Uebersetzungen!B$2+1,FALSE)</f>
        <v>© BFS 2025</v>
      </c>
      <c r="B57" s="78"/>
      <c r="C57" s="78"/>
      <c r="D57" s="78"/>
      <c r="E57" s="78"/>
      <c r="F57" s="2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1"/>
    </row>
    <row r="58" spans="1:20" ht="12.95" customHeight="1" x14ac:dyDescent="0.2">
      <c r="A58" s="78" t="str">
        <f>VLOOKUP("&lt;Auskunft&gt;",Uebersetzungen!$B$3:$F$64,Uebersetzungen!B$2+1,FALSE)</f>
        <v>Auskunft: Bundesamt für Statistik (BFS), IMPI@bfs.admin.ch, Tel. +41 58 463 60 69</v>
      </c>
      <c r="B58" s="78"/>
      <c r="C58" s="78"/>
      <c r="D58" s="78"/>
      <c r="E58" s="78"/>
      <c r="F58" s="2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1"/>
    </row>
    <row r="59" spans="1:2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">
      <c r="A61" s="1"/>
      <c r="B61" s="4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</sheetData>
  <sheetProtection algorithmName="SHA-512" hashValue="Z5EojOB5zXA6zQ2gIV3ryRxhyzqRpWpUrSjV2D1Oe7wYafhc5HvuWk12dwd7agZN1o482xtzZX7z+hbt8IBZ5g==" saltValue="l/Dh6lgypXqE2xt+XoLxOw==" spinCount="100000" sheet="1" objects="1" scenarios="1"/>
  <mergeCells count="19">
    <mergeCell ref="H10:M10"/>
    <mergeCell ref="N10:S10"/>
    <mergeCell ref="A7:I7"/>
    <mergeCell ref="A58:E58"/>
    <mergeCell ref="A1:B1"/>
    <mergeCell ref="A56:E56"/>
    <mergeCell ref="A57:E57"/>
    <mergeCell ref="A46:E46"/>
    <mergeCell ref="A55:E55"/>
    <mergeCell ref="A47:E47"/>
    <mergeCell ref="A48:E48"/>
    <mergeCell ref="A49:E49"/>
    <mergeCell ref="A50:E50"/>
    <mergeCell ref="A8:F8"/>
    <mergeCell ref="A51:E51"/>
    <mergeCell ref="A52:E52"/>
    <mergeCell ref="A53:E53"/>
    <mergeCell ref="A54:E54"/>
    <mergeCell ref="B10:G10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0</xdr:col>
                    <xdr:colOff>809625</xdr:colOff>
                    <xdr:row>0</xdr:row>
                    <xdr:rowOff>142875</xdr:rowOff>
                  </from>
                  <to>
                    <xdr:col>1</xdr:col>
                    <xdr:colOff>352425</xdr:colOff>
                    <xdr:row>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0</xdr:col>
                    <xdr:colOff>809625</xdr:colOff>
                    <xdr:row>1</xdr:row>
                    <xdr:rowOff>142875</xdr:rowOff>
                  </from>
                  <to>
                    <xdr:col>1</xdr:col>
                    <xdr:colOff>352425</xdr:colOff>
                    <xdr:row>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Option Button 3">
              <controlPr defaultSize="0" autoFill="0" autoLine="0" autoPict="0">
                <anchor moveWithCells="1">
                  <from>
                    <xdr:col>0</xdr:col>
                    <xdr:colOff>809625</xdr:colOff>
                    <xdr:row>2</xdr:row>
                    <xdr:rowOff>123825</xdr:rowOff>
                  </from>
                  <to>
                    <xdr:col>1</xdr:col>
                    <xdr:colOff>352425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Option Button 4">
              <controlPr defaultSize="0" autoFill="0" autoLine="0" autoPict="0">
                <anchor moveWithCells="1">
                  <from>
                    <xdr:col>0</xdr:col>
                    <xdr:colOff>809625</xdr:colOff>
                    <xdr:row>3</xdr:row>
                    <xdr:rowOff>114300</xdr:rowOff>
                  </from>
                  <to>
                    <xdr:col>1</xdr:col>
                    <xdr:colOff>352425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3"/>
  <sheetViews>
    <sheetView topLeftCell="A32" workbookViewId="0">
      <selection activeCell="L26" sqref="L26"/>
    </sheetView>
  </sheetViews>
  <sheetFormatPr baseColWidth="10" defaultColWidth="11" defaultRowHeight="12.75" x14ac:dyDescent="0.2"/>
  <cols>
    <col min="1" max="1" width="15.625" style="3" customWidth="1"/>
    <col min="2" max="2" width="0.125" style="3" customWidth="1"/>
    <col min="3" max="6" width="25.625" style="3" customWidth="1"/>
    <col min="7" max="16384" width="11" style="3"/>
  </cols>
  <sheetData>
    <row r="1" spans="1:7" ht="13.5" thickBot="1" x14ac:dyDescent="0.25">
      <c r="A1" s="25" t="s">
        <v>46</v>
      </c>
      <c r="B1" s="27" t="s">
        <v>45</v>
      </c>
      <c r="C1" s="26" t="s">
        <v>9</v>
      </c>
      <c r="D1" s="36" t="s">
        <v>10</v>
      </c>
      <c r="E1" s="44" t="s">
        <v>18</v>
      </c>
      <c r="F1" s="35" t="s">
        <v>26</v>
      </c>
      <c r="G1" s="10"/>
    </row>
    <row r="2" spans="1:7" ht="15" customHeight="1" x14ac:dyDescent="0.2">
      <c r="A2" s="11" t="s">
        <v>103</v>
      </c>
      <c r="B2" s="50">
        <v>1</v>
      </c>
      <c r="C2" s="12"/>
      <c r="D2" s="28"/>
      <c r="E2" s="12"/>
      <c r="F2" s="37"/>
      <c r="G2" s="10"/>
    </row>
    <row r="3" spans="1:7" ht="40.5" customHeight="1" x14ac:dyDescent="0.2">
      <c r="A3" s="11" t="s">
        <v>90</v>
      </c>
      <c r="B3" s="3" t="s">
        <v>104</v>
      </c>
      <c r="C3" s="13" t="s">
        <v>267</v>
      </c>
      <c r="D3" s="31" t="s">
        <v>268</v>
      </c>
      <c r="E3" s="17" t="s">
        <v>269</v>
      </c>
      <c r="F3" s="41" t="s">
        <v>270</v>
      </c>
      <c r="G3" s="10"/>
    </row>
    <row r="4" spans="1:7" ht="25.5" x14ac:dyDescent="0.2">
      <c r="A4" s="11"/>
      <c r="B4" s="3" t="s">
        <v>105</v>
      </c>
      <c r="C4" s="14" t="s">
        <v>37</v>
      </c>
      <c r="D4" s="33" t="s">
        <v>38</v>
      </c>
      <c r="E4" s="14" t="s">
        <v>39</v>
      </c>
      <c r="F4" s="38" t="s">
        <v>36</v>
      </c>
      <c r="G4" s="10"/>
    </row>
    <row r="5" spans="1:7" x14ac:dyDescent="0.2">
      <c r="A5" s="11"/>
      <c r="B5" s="3" t="s">
        <v>192</v>
      </c>
      <c r="C5" s="15" t="s">
        <v>195</v>
      </c>
      <c r="D5" s="32" t="s">
        <v>196</v>
      </c>
      <c r="E5" s="15" t="s">
        <v>197</v>
      </c>
      <c r="F5" s="39" t="s">
        <v>198</v>
      </c>
      <c r="G5" s="10"/>
    </row>
    <row r="6" spans="1:7" x14ac:dyDescent="0.2">
      <c r="A6" s="11"/>
      <c r="B6" s="3" t="s">
        <v>193</v>
      </c>
      <c r="C6" s="15" t="s">
        <v>199</v>
      </c>
      <c r="D6" s="32" t="s">
        <v>200</v>
      </c>
      <c r="E6" s="15" t="s">
        <v>201</v>
      </c>
      <c r="F6" s="39" t="s">
        <v>202</v>
      </c>
      <c r="G6" s="10"/>
    </row>
    <row r="7" spans="1:7" x14ac:dyDescent="0.2">
      <c r="A7" s="11"/>
      <c r="B7" s="3" t="s">
        <v>194</v>
      </c>
      <c r="C7" s="15" t="s">
        <v>203</v>
      </c>
      <c r="D7" s="32" t="s">
        <v>204</v>
      </c>
      <c r="E7" s="15" t="s">
        <v>205</v>
      </c>
      <c r="F7" s="39" t="s">
        <v>206</v>
      </c>
      <c r="G7" s="10"/>
    </row>
    <row r="8" spans="1:7" ht="27" x14ac:dyDescent="0.2">
      <c r="A8" s="11"/>
      <c r="B8" s="3" t="s">
        <v>106</v>
      </c>
      <c r="C8" s="16" t="s">
        <v>99</v>
      </c>
      <c r="D8" s="29" t="s">
        <v>100</v>
      </c>
      <c r="E8" s="16" t="s">
        <v>101</v>
      </c>
      <c r="F8" s="49" t="s">
        <v>102</v>
      </c>
      <c r="G8" s="10"/>
    </row>
    <row r="9" spans="1:7" ht="14.25" x14ac:dyDescent="0.2">
      <c r="A9" s="11"/>
      <c r="B9" s="3" t="s">
        <v>107</v>
      </c>
      <c r="C9" s="14" t="s">
        <v>123</v>
      </c>
      <c r="D9" s="33" t="s">
        <v>146</v>
      </c>
      <c r="E9" s="14" t="s">
        <v>169</v>
      </c>
      <c r="F9" s="14" t="s">
        <v>123</v>
      </c>
      <c r="G9" s="10"/>
    </row>
    <row r="10" spans="1:7" ht="14.25" x14ac:dyDescent="0.2">
      <c r="A10" s="11"/>
      <c r="B10" s="3" t="s">
        <v>108</v>
      </c>
      <c r="C10" s="14" t="s">
        <v>124</v>
      </c>
      <c r="D10" s="33" t="s">
        <v>147</v>
      </c>
      <c r="E10" s="14" t="s">
        <v>170</v>
      </c>
      <c r="F10" s="14" t="s">
        <v>124</v>
      </c>
      <c r="G10" s="10"/>
    </row>
    <row r="11" spans="1:7" ht="14.25" x14ac:dyDescent="0.2">
      <c r="A11" s="11"/>
      <c r="B11" s="3" t="s">
        <v>109</v>
      </c>
      <c r="C11" s="14" t="s">
        <v>125</v>
      </c>
      <c r="D11" s="33" t="s">
        <v>148</v>
      </c>
      <c r="E11" s="14" t="s">
        <v>171</v>
      </c>
      <c r="F11" s="14" t="s">
        <v>125</v>
      </c>
      <c r="G11" s="10"/>
    </row>
    <row r="12" spans="1:7" ht="14.25" x14ac:dyDescent="0.2">
      <c r="A12" s="11"/>
      <c r="B12" s="3" t="s">
        <v>110</v>
      </c>
      <c r="C12" s="14" t="s">
        <v>126</v>
      </c>
      <c r="D12" s="29" t="s">
        <v>149</v>
      </c>
      <c r="E12" s="14" t="s">
        <v>172</v>
      </c>
      <c r="F12" s="14" t="s">
        <v>126</v>
      </c>
      <c r="G12" s="10"/>
    </row>
    <row r="13" spans="1:7" ht="14.25" x14ac:dyDescent="0.2">
      <c r="A13" s="11"/>
      <c r="B13" s="3" t="s">
        <v>111</v>
      </c>
      <c r="C13" s="14" t="s">
        <v>127</v>
      </c>
      <c r="D13" s="33" t="s">
        <v>150</v>
      </c>
      <c r="E13" s="14" t="s">
        <v>173</v>
      </c>
      <c r="F13" s="14" t="s">
        <v>127</v>
      </c>
      <c r="G13" s="10"/>
    </row>
    <row r="14" spans="1:7" ht="14.25" x14ac:dyDescent="0.2">
      <c r="A14" s="11"/>
      <c r="B14" s="3" t="s">
        <v>112</v>
      </c>
      <c r="C14" s="14" t="s">
        <v>128</v>
      </c>
      <c r="D14" s="33" t="s">
        <v>151</v>
      </c>
      <c r="E14" s="14" t="s">
        <v>174</v>
      </c>
      <c r="F14" s="14" t="s">
        <v>128</v>
      </c>
      <c r="G14" s="10"/>
    </row>
    <row r="15" spans="1:7" ht="14.25" x14ac:dyDescent="0.2">
      <c r="A15" s="11"/>
      <c r="B15" s="3" t="s">
        <v>113</v>
      </c>
      <c r="C15" s="16" t="s">
        <v>129</v>
      </c>
      <c r="D15" s="33" t="s">
        <v>152</v>
      </c>
      <c r="E15" s="14" t="s">
        <v>175</v>
      </c>
      <c r="F15" s="16" t="s">
        <v>129</v>
      </c>
      <c r="G15" s="10"/>
    </row>
    <row r="16" spans="1:7" ht="14.25" x14ac:dyDescent="0.2">
      <c r="A16" s="11"/>
      <c r="B16" s="3" t="s">
        <v>114</v>
      </c>
      <c r="C16" s="14" t="s">
        <v>130</v>
      </c>
      <c r="D16" s="29" t="s">
        <v>153</v>
      </c>
      <c r="E16" s="14" t="s">
        <v>176</v>
      </c>
      <c r="F16" s="38" t="s">
        <v>130</v>
      </c>
      <c r="G16" s="10"/>
    </row>
    <row r="17" spans="1:7" ht="14.25" x14ac:dyDescent="0.2">
      <c r="A17" s="11"/>
      <c r="B17" s="3" t="s">
        <v>115</v>
      </c>
      <c r="C17" s="14" t="s">
        <v>131</v>
      </c>
      <c r="D17" s="33" t="s">
        <v>154</v>
      </c>
      <c r="E17" s="14" t="s">
        <v>177</v>
      </c>
      <c r="F17" s="38" t="s">
        <v>131</v>
      </c>
      <c r="G17" s="10"/>
    </row>
    <row r="18" spans="1:7" ht="14.25" x14ac:dyDescent="0.2">
      <c r="A18" s="11"/>
      <c r="B18" s="3" t="s">
        <v>116</v>
      </c>
      <c r="C18" s="14" t="s">
        <v>132</v>
      </c>
      <c r="D18" s="33" t="s">
        <v>155</v>
      </c>
      <c r="E18" s="14" t="s">
        <v>178</v>
      </c>
      <c r="F18" s="38" t="s">
        <v>132</v>
      </c>
      <c r="G18" s="10"/>
    </row>
    <row r="19" spans="1:7" ht="14.25" x14ac:dyDescent="0.2">
      <c r="A19" s="11"/>
      <c r="B19" s="3" t="s">
        <v>117</v>
      </c>
      <c r="C19" s="14" t="s">
        <v>133</v>
      </c>
      <c r="D19" s="33" t="s">
        <v>156</v>
      </c>
      <c r="E19" s="14" t="s">
        <v>179</v>
      </c>
      <c r="F19" s="38" t="s">
        <v>133</v>
      </c>
      <c r="G19" s="10"/>
    </row>
    <row r="20" spans="1:7" ht="14.25" x14ac:dyDescent="0.2">
      <c r="A20" s="11"/>
      <c r="B20" s="3" t="s">
        <v>118</v>
      </c>
      <c r="C20" s="14" t="s">
        <v>134</v>
      </c>
      <c r="D20" s="29" t="s">
        <v>157</v>
      </c>
      <c r="E20" s="14" t="s">
        <v>180</v>
      </c>
      <c r="F20" s="38" t="s">
        <v>134</v>
      </c>
      <c r="G20" s="10"/>
    </row>
    <row r="21" spans="1:7" ht="14.25" x14ac:dyDescent="0.2">
      <c r="A21" s="11"/>
      <c r="B21" s="3" t="s">
        <v>119</v>
      </c>
      <c r="C21" s="14" t="s">
        <v>135</v>
      </c>
      <c r="D21" s="33" t="s">
        <v>158</v>
      </c>
      <c r="E21" s="14" t="s">
        <v>181</v>
      </c>
      <c r="F21" s="38" t="s">
        <v>135</v>
      </c>
      <c r="G21" s="10"/>
    </row>
    <row r="22" spans="1:7" ht="14.25" x14ac:dyDescent="0.2">
      <c r="A22" s="11"/>
      <c r="B22" s="3" t="s">
        <v>120</v>
      </c>
      <c r="C22" s="14" t="s">
        <v>136</v>
      </c>
      <c r="D22" s="33" t="s">
        <v>159</v>
      </c>
      <c r="E22" s="14" t="s">
        <v>182</v>
      </c>
      <c r="F22" s="38" t="s">
        <v>136</v>
      </c>
      <c r="G22" s="10"/>
    </row>
    <row r="23" spans="1:7" ht="14.25" x14ac:dyDescent="0.2">
      <c r="A23" s="11"/>
      <c r="B23" s="3" t="s">
        <v>121</v>
      </c>
      <c r="C23" s="16" t="s">
        <v>137</v>
      </c>
      <c r="D23" s="29" t="s">
        <v>160</v>
      </c>
      <c r="E23" s="16" t="s">
        <v>183</v>
      </c>
      <c r="F23" s="49" t="s">
        <v>137</v>
      </c>
      <c r="G23" s="10"/>
    </row>
    <row r="24" spans="1:7" ht="14.25" x14ac:dyDescent="0.2">
      <c r="A24" s="11"/>
      <c r="B24" s="3" t="s">
        <v>122</v>
      </c>
      <c r="C24" s="16" t="s">
        <v>138</v>
      </c>
      <c r="D24" s="29" t="s">
        <v>161</v>
      </c>
      <c r="E24" s="16" t="s">
        <v>184</v>
      </c>
      <c r="F24" s="49" t="s">
        <v>138</v>
      </c>
      <c r="G24" s="10"/>
    </row>
    <row r="25" spans="1:7" ht="14.25" x14ac:dyDescent="0.2">
      <c r="A25" s="11"/>
      <c r="B25" s="3" t="s">
        <v>207</v>
      </c>
      <c r="C25" s="16" t="s">
        <v>139</v>
      </c>
      <c r="D25" s="29" t="s">
        <v>162</v>
      </c>
      <c r="E25" s="16" t="s">
        <v>185</v>
      </c>
      <c r="F25" s="49" t="s">
        <v>139</v>
      </c>
      <c r="G25" s="10"/>
    </row>
    <row r="26" spans="1:7" ht="14.25" x14ac:dyDescent="0.2">
      <c r="A26" s="11"/>
      <c r="B26" s="3" t="s">
        <v>208</v>
      </c>
      <c r="C26" s="16" t="s">
        <v>140</v>
      </c>
      <c r="D26" s="29" t="s">
        <v>163</v>
      </c>
      <c r="E26" s="16" t="s">
        <v>186</v>
      </c>
      <c r="F26" s="49" t="s">
        <v>140</v>
      </c>
      <c r="G26" s="10"/>
    </row>
    <row r="27" spans="1:7" ht="14.25" x14ac:dyDescent="0.2">
      <c r="A27" s="11"/>
      <c r="B27" s="3" t="s">
        <v>209</v>
      </c>
      <c r="C27" s="16" t="s">
        <v>141</v>
      </c>
      <c r="D27" s="29" t="s">
        <v>164</v>
      </c>
      <c r="E27" s="16" t="s">
        <v>187</v>
      </c>
      <c r="F27" s="49" t="s">
        <v>141</v>
      </c>
      <c r="G27" s="10"/>
    </row>
    <row r="28" spans="1:7" ht="14.25" x14ac:dyDescent="0.2">
      <c r="A28" s="11"/>
      <c r="B28" s="3" t="s">
        <v>210</v>
      </c>
      <c r="C28" s="16" t="s">
        <v>142</v>
      </c>
      <c r="D28" s="29" t="s">
        <v>165</v>
      </c>
      <c r="E28" s="16" t="s">
        <v>188</v>
      </c>
      <c r="F28" s="49" t="s">
        <v>142</v>
      </c>
      <c r="G28" s="10"/>
    </row>
    <row r="29" spans="1:7" ht="14.25" x14ac:dyDescent="0.2">
      <c r="A29" s="11"/>
      <c r="B29" s="3" t="s">
        <v>211</v>
      </c>
      <c r="C29" s="16" t="s">
        <v>143</v>
      </c>
      <c r="D29" s="29" t="s">
        <v>166</v>
      </c>
      <c r="E29" s="16" t="s">
        <v>189</v>
      </c>
      <c r="F29" s="49" t="s">
        <v>143</v>
      </c>
      <c r="G29" s="10"/>
    </row>
    <row r="30" spans="1:7" ht="14.25" x14ac:dyDescent="0.2">
      <c r="A30" s="11"/>
      <c r="B30" s="3" t="s">
        <v>212</v>
      </c>
      <c r="C30" s="16" t="s">
        <v>144</v>
      </c>
      <c r="D30" s="29" t="s">
        <v>167</v>
      </c>
      <c r="E30" s="16" t="s">
        <v>190</v>
      </c>
      <c r="F30" s="49" t="s">
        <v>144</v>
      </c>
      <c r="G30" s="10"/>
    </row>
    <row r="31" spans="1:7" ht="14.25" x14ac:dyDescent="0.2">
      <c r="A31" s="11"/>
      <c r="B31" s="3" t="s">
        <v>213</v>
      </c>
      <c r="C31" s="16" t="s">
        <v>145</v>
      </c>
      <c r="D31" s="29" t="s">
        <v>168</v>
      </c>
      <c r="E31" s="16" t="s">
        <v>191</v>
      </c>
      <c r="F31" s="49" t="s">
        <v>145</v>
      </c>
      <c r="G31" s="10"/>
    </row>
    <row r="32" spans="1:7" ht="14.25" x14ac:dyDescent="0.2">
      <c r="A32" s="11"/>
      <c r="B32" s="3" t="s">
        <v>222</v>
      </c>
      <c r="C32" s="16" t="s">
        <v>226</v>
      </c>
      <c r="D32" s="29" t="s">
        <v>230</v>
      </c>
      <c r="E32" s="16" t="s">
        <v>233</v>
      </c>
      <c r="F32" s="49" t="s">
        <v>226</v>
      </c>
      <c r="G32" s="10"/>
    </row>
    <row r="33" spans="1:7" ht="14.25" x14ac:dyDescent="0.2">
      <c r="A33" s="11"/>
      <c r="B33" s="3" t="s">
        <v>223</v>
      </c>
      <c r="C33" s="16" t="s">
        <v>228</v>
      </c>
      <c r="D33" s="29" t="s">
        <v>231</v>
      </c>
      <c r="E33" s="16" t="s">
        <v>234</v>
      </c>
      <c r="F33" s="49" t="s">
        <v>228</v>
      </c>
      <c r="G33" s="10"/>
    </row>
    <row r="34" spans="1:7" ht="14.25" x14ac:dyDescent="0.2">
      <c r="A34" s="11"/>
      <c r="B34" s="3" t="s">
        <v>224</v>
      </c>
      <c r="C34" s="16" t="s">
        <v>229</v>
      </c>
      <c r="D34" s="29" t="s">
        <v>232</v>
      </c>
      <c r="E34" s="16" t="s">
        <v>235</v>
      </c>
      <c r="F34" s="49" t="s">
        <v>229</v>
      </c>
      <c r="G34" s="10"/>
    </row>
    <row r="35" spans="1:7" ht="14.25" x14ac:dyDescent="0.2">
      <c r="A35" s="11"/>
      <c r="B35" s="3" t="s">
        <v>225</v>
      </c>
      <c r="C35" s="16" t="s">
        <v>227</v>
      </c>
      <c r="D35" s="29" t="s">
        <v>242</v>
      </c>
      <c r="E35" s="16" t="s">
        <v>236</v>
      </c>
      <c r="F35" s="49" t="s">
        <v>227</v>
      </c>
      <c r="G35" s="10"/>
    </row>
    <row r="36" spans="1:7" ht="14.25" x14ac:dyDescent="0.2">
      <c r="A36" s="11"/>
      <c r="B36" s="3" t="s">
        <v>240</v>
      </c>
      <c r="C36" s="16" t="s">
        <v>238</v>
      </c>
      <c r="D36" s="29" t="s">
        <v>241</v>
      </c>
      <c r="E36" s="16" t="s">
        <v>239</v>
      </c>
      <c r="F36" s="49" t="s">
        <v>238</v>
      </c>
      <c r="G36" s="10"/>
    </row>
    <row r="37" spans="1:7" x14ac:dyDescent="0.2">
      <c r="A37" s="11"/>
      <c r="B37" s="3" t="s">
        <v>245</v>
      </c>
      <c r="C37" s="16" t="s">
        <v>244</v>
      </c>
      <c r="D37" s="29" t="s">
        <v>246</v>
      </c>
      <c r="E37" s="16" t="s">
        <v>243</v>
      </c>
      <c r="F37" s="49" t="s">
        <v>244</v>
      </c>
      <c r="G37" s="10"/>
    </row>
    <row r="38" spans="1:7" ht="14.25" x14ac:dyDescent="0.2">
      <c r="A38" s="11"/>
      <c r="B38" s="3" t="s">
        <v>249</v>
      </c>
      <c r="C38" s="16" t="s">
        <v>247</v>
      </c>
      <c r="D38" s="29" t="s">
        <v>252</v>
      </c>
      <c r="E38" s="16" t="s">
        <v>248</v>
      </c>
      <c r="F38" s="49" t="s">
        <v>247</v>
      </c>
      <c r="G38" s="10"/>
    </row>
    <row r="39" spans="1:7" x14ac:dyDescent="0.2">
      <c r="A39" s="11"/>
      <c r="B39" s="3" t="s">
        <v>257</v>
      </c>
      <c r="C39" s="16" t="s">
        <v>250</v>
      </c>
      <c r="D39" s="29" t="s">
        <v>259</v>
      </c>
      <c r="E39" s="16" t="s">
        <v>251</v>
      </c>
      <c r="F39" s="49" t="s">
        <v>250</v>
      </c>
      <c r="G39" s="10"/>
    </row>
    <row r="40" spans="1:7" x14ac:dyDescent="0.2">
      <c r="A40" s="11"/>
      <c r="B40" s="3" t="s">
        <v>258</v>
      </c>
      <c r="C40" s="16" t="s">
        <v>260</v>
      </c>
      <c r="D40" s="29" t="s">
        <v>262</v>
      </c>
      <c r="E40" s="16" t="s">
        <v>261</v>
      </c>
      <c r="F40" s="49" t="s">
        <v>260</v>
      </c>
      <c r="G40" s="10"/>
    </row>
    <row r="41" spans="1:7" x14ac:dyDescent="0.2">
      <c r="A41" s="11"/>
      <c r="B41" s="3" t="s">
        <v>263</v>
      </c>
      <c r="C41" s="16" t="s">
        <v>264</v>
      </c>
      <c r="D41" s="29" t="s">
        <v>265</v>
      </c>
      <c r="E41" s="16" t="s">
        <v>266</v>
      </c>
      <c r="F41" s="49" t="s">
        <v>264</v>
      </c>
      <c r="G41" s="10"/>
    </row>
    <row r="42" spans="1:7" x14ac:dyDescent="0.2">
      <c r="A42" s="11"/>
      <c r="B42" s="3" t="s">
        <v>274</v>
      </c>
      <c r="C42" s="73" t="s">
        <v>273</v>
      </c>
      <c r="D42" s="73" t="s">
        <v>271</v>
      </c>
      <c r="E42" s="73" t="s">
        <v>272</v>
      </c>
      <c r="F42" s="74" t="s">
        <v>273</v>
      </c>
      <c r="G42" s="10"/>
    </row>
    <row r="43" spans="1:7" x14ac:dyDescent="0.2">
      <c r="A43" s="10"/>
      <c r="B43" s="10"/>
      <c r="C43" s="18"/>
      <c r="D43" s="28"/>
      <c r="E43" s="12"/>
      <c r="F43" s="40"/>
      <c r="G43" s="10"/>
    </row>
    <row r="44" spans="1:7" x14ac:dyDescent="0.2">
      <c r="A44" s="11" t="s">
        <v>91</v>
      </c>
      <c r="B44" s="3" t="s">
        <v>214</v>
      </c>
      <c r="C44" s="14" t="s">
        <v>8</v>
      </c>
      <c r="D44" s="32" t="s">
        <v>8</v>
      </c>
      <c r="E44" s="15" t="s">
        <v>19</v>
      </c>
      <c r="F44" s="39" t="s">
        <v>0</v>
      </c>
      <c r="G44" s="10"/>
    </row>
    <row r="45" spans="1:7" x14ac:dyDescent="0.2">
      <c r="A45" s="10"/>
      <c r="B45" s="3" t="s">
        <v>215</v>
      </c>
      <c r="C45" s="14" t="s">
        <v>1</v>
      </c>
      <c r="D45" s="32" t="s">
        <v>11</v>
      </c>
      <c r="E45" s="15" t="s">
        <v>25</v>
      </c>
      <c r="F45" s="39" t="s">
        <v>27</v>
      </c>
      <c r="G45" s="10"/>
    </row>
    <row r="46" spans="1:7" x14ac:dyDescent="0.2">
      <c r="A46" s="10"/>
      <c r="B46" s="3" t="s">
        <v>216</v>
      </c>
      <c r="C46" s="14" t="s">
        <v>7</v>
      </c>
      <c r="D46" s="30" t="s">
        <v>34</v>
      </c>
      <c r="E46" s="15" t="s">
        <v>12</v>
      </c>
      <c r="F46" s="39" t="s">
        <v>28</v>
      </c>
      <c r="G46" s="10"/>
    </row>
    <row r="47" spans="1:7" x14ac:dyDescent="0.2">
      <c r="A47" s="10"/>
      <c r="B47" s="3" t="s">
        <v>217</v>
      </c>
      <c r="C47" s="14" t="s">
        <v>2</v>
      </c>
      <c r="D47" s="32" t="s">
        <v>13</v>
      </c>
      <c r="E47" s="15" t="s">
        <v>20</v>
      </c>
      <c r="F47" s="39" t="s">
        <v>29</v>
      </c>
      <c r="G47" s="10"/>
    </row>
    <row r="48" spans="1:7" x14ac:dyDescent="0.2">
      <c r="A48" s="10"/>
      <c r="B48" s="3" t="s">
        <v>218</v>
      </c>
      <c r="C48" s="14" t="s">
        <v>3</v>
      </c>
      <c r="D48" s="32" t="s">
        <v>14</v>
      </c>
      <c r="E48" s="15" t="s">
        <v>21</v>
      </c>
      <c r="F48" s="39" t="s">
        <v>30</v>
      </c>
      <c r="G48" s="10"/>
    </row>
    <row r="49" spans="1:7" x14ac:dyDescent="0.2">
      <c r="A49" s="10"/>
      <c r="B49" s="3" t="s">
        <v>219</v>
      </c>
      <c r="C49" s="14" t="s">
        <v>4</v>
      </c>
      <c r="D49" s="32" t="s">
        <v>15</v>
      </c>
      <c r="E49" s="15" t="s">
        <v>22</v>
      </c>
      <c r="F49" s="39" t="s">
        <v>31</v>
      </c>
      <c r="G49" s="10"/>
    </row>
    <row r="50" spans="1:7" x14ac:dyDescent="0.2">
      <c r="A50" s="10"/>
      <c r="B50" s="3" t="s">
        <v>220</v>
      </c>
      <c r="C50" s="14" t="s">
        <v>5</v>
      </c>
      <c r="D50" s="32" t="s">
        <v>16</v>
      </c>
      <c r="E50" s="15" t="s">
        <v>23</v>
      </c>
      <c r="F50" s="39" t="s">
        <v>32</v>
      </c>
      <c r="G50" s="10"/>
    </row>
    <row r="51" spans="1:7" x14ac:dyDescent="0.2">
      <c r="A51" s="10"/>
      <c r="B51" s="3" t="s">
        <v>221</v>
      </c>
      <c r="C51" s="14" t="s">
        <v>6</v>
      </c>
      <c r="D51" s="32" t="s">
        <v>17</v>
      </c>
      <c r="E51" s="15" t="s">
        <v>24</v>
      </c>
      <c r="F51" s="39" t="s">
        <v>33</v>
      </c>
      <c r="G51" s="10"/>
    </row>
    <row r="52" spans="1:7" x14ac:dyDescent="0.2">
      <c r="A52" s="10"/>
      <c r="B52" s="10"/>
      <c r="C52" s="18"/>
      <c r="D52" s="28"/>
      <c r="E52" s="12"/>
      <c r="F52" s="40"/>
      <c r="G52" s="10"/>
    </row>
    <row r="53" spans="1:7" x14ac:dyDescent="0.2">
      <c r="A53" s="10"/>
      <c r="B53" s="3" t="s">
        <v>78</v>
      </c>
      <c r="C53" s="14" t="s">
        <v>35</v>
      </c>
      <c r="D53" s="32" t="s">
        <v>96</v>
      </c>
      <c r="E53" s="15" t="s">
        <v>97</v>
      </c>
      <c r="F53" s="42" t="s">
        <v>98</v>
      </c>
      <c r="G53" s="9"/>
    </row>
    <row r="54" spans="1:7" x14ac:dyDescent="0.2">
      <c r="A54" s="10"/>
      <c r="B54" s="3" t="s">
        <v>79</v>
      </c>
      <c r="C54" s="15" t="s">
        <v>47</v>
      </c>
      <c r="D54" s="32" t="s">
        <v>55</v>
      </c>
      <c r="E54" s="15" t="s">
        <v>63</v>
      </c>
      <c r="F54" s="39" t="s">
        <v>71</v>
      </c>
      <c r="G54" s="9"/>
    </row>
    <row r="55" spans="1:7" x14ac:dyDescent="0.2">
      <c r="A55" s="10"/>
      <c r="B55" s="3" t="s">
        <v>80</v>
      </c>
      <c r="C55" s="15" t="s">
        <v>48</v>
      </c>
      <c r="D55" s="32" t="s">
        <v>56</v>
      </c>
      <c r="E55" s="15" t="s">
        <v>64</v>
      </c>
      <c r="F55" s="39" t="s">
        <v>72</v>
      </c>
      <c r="G55" s="9"/>
    </row>
    <row r="56" spans="1:7" ht="14.25" customHeight="1" x14ac:dyDescent="0.2">
      <c r="A56" s="10"/>
      <c r="B56" s="3" t="s">
        <v>81</v>
      </c>
      <c r="C56" s="15" t="s">
        <v>49</v>
      </c>
      <c r="D56" s="30" t="s">
        <v>57</v>
      </c>
      <c r="E56" s="15" t="s">
        <v>65</v>
      </c>
      <c r="F56" s="39" t="s">
        <v>73</v>
      </c>
      <c r="G56" s="9"/>
    </row>
    <row r="57" spans="1:7" x14ac:dyDescent="0.2">
      <c r="A57" s="10"/>
      <c r="B57" s="3" t="s">
        <v>82</v>
      </c>
      <c r="C57" s="15" t="s">
        <v>50</v>
      </c>
      <c r="D57" s="32" t="s">
        <v>58</v>
      </c>
      <c r="E57" s="15" t="s">
        <v>66</v>
      </c>
      <c r="F57" s="39" t="s">
        <v>74</v>
      </c>
      <c r="G57" s="9"/>
    </row>
    <row r="58" spans="1:7" ht="14.25" customHeight="1" x14ac:dyDescent="0.2">
      <c r="A58" s="10"/>
      <c r="B58" s="3" t="s">
        <v>83</v>
      </c>
      <c r="C58" s="15" t="s">
        <v>51</v>
      </c>
      <c r="D58" s="32" t="s">
        <v>59</v>
      </c>
      <c r="E58" s="15" t="s">
        <v>67</v>
      </c>
      <c r="F58" s="39" t="s">
        <v>237</v>
      </c>
      <c r="G58" s="9"/>
    </row>
    <row r="59" spans="1:7" ht="14.25" customHeight="1" x14ac:dyDescent="0.2">
      <c r="A59" s="10"/>
      <c r="B59" s="3" t="s">
        <v>84</v>
      </c>
      <c r="C59" s="15" t="s">
        <v>52</v>
      </c>
      <c r="D59" s="32" t="s">
        <v>60</v>
      </c>
      <c r="E59" s="15" t="s">
        <v>68</v>
      </c>
      <c r="F59" s="39" t="s">
        <v>75</v>
      </c>
      <c r="G59" s="9"/>
    </row>
    <row r="60" spans="1:7" x14ac:dyDescent="0.2">
      <c r="A60" s="10"/>
      <c r="B60" s="3" t="s">
        <v>85</v>
      </c>
      <c r="C60" s="15" t="s">
        <v>53</v>
      </c>
      <c r="D60" s="32" t="s">
        <v>61</v>
      </c>
      <c r="E60" s="15" t="s">
        <v>69</v>
      </c>
      <c r="F60" s="39" t="s">
        <v>76</v>
      </c>
      <c r="G60" s="9"/>
    </row>
    <row r="61" spans="1:7" x14ac:dyDescent="0.2">
      <c r="A61" s="10"/>
      <c r="B61" s="3" t="s">
        <v>86</v>
      </c>
      <c r="C61" s="15" t="s">
        <v>54</v>
      </c>
      <c r="D61" s="32" t="s">
        <v>62</v>
      </c>
      <c r="E61" s="15" t="s">
        <v>70</v>
      </c>
      <c r="F61" s="39" t="s">
        <v>77</v>
      </c>
      <c r="G61" s="9"/>
    </row>
    <row r="62" spans="1:7" x14ac:dyDescent="0.2">
      <c r="A62" s="10"/>
      <c r="B62" s="3" t="s">
        <v>87</v>
      </c>
      <c r="C62" s="15" t="s">
        <v>43</v>
      </c>
      <c r="D62" s="32" t="s">
        <v>42</v>
      </c>
      <c r="E62" s="15" t="s">
        <v>93</v>
      </c>
      <c r="F62" s="39" t="s">
        <v>41</v>
      </c>
      <c r="G62" s="10"/>
    </row>
    <row r="63" spans="1:7" x14ac:dyDescent="0.2">
      <c r="A63" s="10"/>
      <c r="B63" s="3" t="s">
        <v>88</v>
      </c>
      <c r="C63" s="46" t="s">
        <v>253</v>
      </c>
      <c r="D63" s="47" t="s">
        <v>254</v>
      </c>
      <c r="E63" s="46" t="s">
        <v>255</v>
      </c>
      <c r="F63" s="48" t="s">
        <v>256</v>
      </c>
      <c r="G63" s="10"/>
    </row>
    <row r="64" spans="1:7" x14ac:dyDescent="0.2">
      <c r="A64" s="10"/>
      <c r="B64" s="3" t="s">
        <v>89</v>
      </c>
      <c r="C64" s="15" t="s">
        <v>40</v>
      </c>
      <c r="D64" s="32" t="s">
        <v>95</v>
      </c>
      <c r="E64" s="15" t="s">
        <v>94</v>
      </c>
      <c r="F64" s="39" t="s">
        <v>44</v>
      </c>
      <c r="G64" s="10"/>
    </row>
    <row r="65" spans="1:7" ht="13.5" thickBot="1" x14ac:dyDescent="0.25">
      <c r="A65" s="10"/>
      <c r="B65" s="10"/>
      <c r="C65" s="19"/>
      <c r="D65" s="34"/>
      <c r="E65" s="19"/>
      <c r="F65" s="43"/>
      <c r="G65" s="10"/>
    </row>
    <row r="77" spans="1:7" x14ac:dyDescent="0.2">
      <c r="C77" s="6"/>
    </row>
    <row r="78" spans="1:7" x14ac:dyDescent="0.2">
      <c r="C78" s="6"/>
    </row>
    <row r="79" spans="1:7" x14ac:dyDescent="0.2">
      <c r="C79" s="6"/>
      <c r="D79" s="4"/>
    </row>
    <row r="80" spans="1:7" x14ac:dyDescent="0.2">
      <c r="C80" s="6"/>
    </row>
    <row r="81" spans="3:6" x14ac:dyDescent="0.2">
      <c r="C81" s="6"/>
    </row>
    <row r="82" spans="3:6" x14ac:dyDescent="0.2">
      <c r="C82" s="6"/>
    </row>
    <row r="83" spans="3:6" x14ac:dyDescent="0.2">
      <c r="C83" s="6"/>
    </row>
    <row r="84" spans="3:6" x14ac:dyDescent="0.2">
      <c r="C84" s="6"/>
    </row>
    <row r="85" spans="3:6" x14ac:dyDescent="0.2">
      <c r="C85" s="6"/>
      <c r="F85" s="4"/>
    </row>
    <row r="86" spans="3:6" x14ac:dyDescent="0.2">
      <c r="C86" s="6"/>
    </row>
    <row r="87" spans="3:6" x14ac:dyDescent="0.2">
      <c r="C87" s="6"/>
    </row>
    <row r="88" spans="3:6" x14ac:dyDescent="0.2">
      <c r="C88" s="6"/>
      <c r="D88" s="4"/>
    </row>
    <row r="89" spans="3:6" x14ac:dyDescent="0.2">
      <c r="C89" s="6"/>
    </row>
    <row r="90" spans="3:6" x14ac:dyDescent="0.2">
      <c r="C90" s="6"/>
    </row>
    <row r="91" spans="3:6" x14ac:dyDescent="0.2">
      <c r="C91" s="6"/>
    </row>
    <row r="92" spans="3:6" x14ac:dyDescent="0.2">
      <c r="C92" s="6"/>
    </row>
    <row r="93" spans="3:6" x14ac:dyDescent="0.2">
      <c r="C93" s="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T3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2025-10-21T12:02:45Z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2025-04-23T16:13:41Z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8e344f79-17e5-49e3-9203-39f127f52323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