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1\Tabellen\"/>
    </mc:Choice>
  </mc:AlternateContent>
  <xr:revisionPtr revIDLastSave="0" documentId="13_ncr:1_{FA7F11A0-C95C-44A4-AF3D-2C1FD0B00F42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5" sheetId="24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4" l="1"/>
  <c r="A42" i="24"/>
  <c r="A41" i="24"/>
  <c r="A39" i="24"/>
  <c r="A38" i="24"/>
  <c r="A37" i="24"/>
  <c r="A36" i="24"/>
  <c r="A35" i="24"/>
  <c r="A34" i="24"/>
  <c r="A33" i="24"/>
  <c r="A32" i="24"/>
  <c r="A31" i="24"/>
  <c r="A29" i="24"/>
  <c r="A23" i="24"/>
  <c r="A17" i="24"/>
  <c r="A16" i="24"/>
  <c r="A28" i="24"/>
  <c r="A27" i="24"/>
  <c r="A26" i="24"/>
  <c r="A25" i="24"/>
  <c r="A24" i="24"/>
  <c r="A22" i="24"/>
  <c r="A21" i="24"/>
  <c r="A20" i="24"/>
  <c r="A19" i="24"/>
  <c r="A18" i="24"/>
  <c r="A15" i="24"/>
  <c r="A14" i="24"/>
  <c r="A13" i="24"/>
  <c r="A12" i="24"/>
  <c r="A11" i="24"/>
  <c r="A10" i="24"/>
  <c r="A9" i="24"/>
  <c r="A8" i="24"/>
</calcChain>
</file>

<file path=xl/sharedStrings.xml><?xml version="1.0" encoding="utf-8"?>
<sst xmlns="http://schemas.openxmlformats.org/spreadsheetml/2006/main" count="130" uniqueCount="129">
  <si>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</si>
  <si>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</si>
  <si>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</si>
  <si>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</si>
  <si>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</si>
  <si>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</si>
  <si>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</si>
  <si>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</si>
  <si>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</si>
  <si>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</si>
  <si>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</si>
  <si>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</si>
  <si>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</si>
  <si>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</si>
  <si>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</si>
  <si>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</si>
  <si>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</si>
  <si>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</si>
  <si>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</si>
  <si>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</si>
  <si>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</si>
  <si>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</si>
  <si>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</si>
  <si>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</si>
  <si>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</si>
  <si>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</si>
  <si>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</si>
  <si>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</si>
  <si>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</si>
  <si>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</si>
  <si>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</si>
  <si>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</si>
  <si>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</si>
  <si>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</si>
  <si>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</si>
  <si>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</si>
  <si>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</si>
  <si>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</si>
  <si>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</si>
  <si>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t>Schweizerischer Immobilienpreisindex,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</si>
  <si>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</si>
  <si>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</si>
  <si>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</si>
  <si>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</si>
  <si>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</si>
  <si>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</si>
  <si>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</si>
  <si>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</si>
  <si>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</si>
  <si>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</si>
  <si>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</si>
  <si>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</si>
  <si>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</si>
  <si>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</si>
  <si>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</si>
  <si>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</si>
  <si>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</si>
  <si>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</si>
  <si>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</si>
  <si>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</si>
  <si>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</si>
  <si>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</si>
  <si>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</si>
  <si>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</si>
  <si>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</si>
  <si>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</si>
  <si>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</si>
  <si>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</si>
  <si>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</si>
  <si>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</si>
  <si>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</si>
  <si>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</si>
  <si>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</si>
  <si>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</si>
  <si>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</si>
  <si>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2 - Urban  municipality of a medium-sized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</si>
  <si>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</si>
  <si>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</si>
  <si>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</si>
  <si>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</si>
  <si>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</si>
  <si>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</si>
  <si>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</si>
  <si>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</si>
  <si>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</si>
  <si>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</si>
  <si>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</si>
  <si>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</si>
  <si>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</si>
  <si>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</si>
  <si>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</si>
  <si>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</si>
  <si>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</si>
  <si>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</si>
  <si>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</si>
  <si>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</si>
  <si>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</si>
  <si>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</si>
  <si>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</si>
  <si>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&lt;T5_Ti&gt;</t>
  </si>
  <si>
    <t>&lt;T5_UTi&gt;</t>
  </si>
  <si>
    <t>&lt;T5_SpaltenTitel_1&gt;</t>
  </si>
  <si>
    <t>&lt;T5_Bemerkung&gt;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</si>
  <si>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</si>
  <si>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</si>
  <si>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</si>
  <si>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</si>
  <si>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</si>
  <si>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</si>
  <si>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</si>
  <si>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 xml:space="preserve">Total index and sub-indices </t>
  </si>
  <si>
    <t xml:space="preserve">Totalindex und Subindizes </t>
  </si>
  <si>
    <t xml:space="preserve">Indice total et sous-indices </t>
  </si>
  <si>
    <t xml:space="preserve">Indice totale e sottoindici </t>
  </si>
  <si>
    <t>Sprache</t>
  </si>
  <si>
    <t>T6</t>
  </si>
  <si>
    <t>T1-T6</t>
  </si>
  <si>
    <t>Die Gewichtung der Subindizes (Anteil in %)</t>
  </si>
  <si>
    <t>La pondération des sous-indices (part en %)</t>
  </si>
  <si>
    <t>Ponderazione dei sottoindici (quota in %)</t>
  </si>
  <si>
    <t>The weights of the subindices (share in %)</t>
  </si>
  <si>
    <t>© BFS 2026</t>
  </si>
  <si>
    <t>© OFS 2026</t>
  </si>
  <si>
    <t>© UST 2026</t>
  </si>
  <si>
    <t>© FSO 2026</t>
  </si>
  <si>
    <t>* When calculating the total index, the individual strata are aggregated. They are weighted according to their share of the transaction volume collected in the previous year.</t>
  </si>
  <si>
    <t>* Les strates individuelles sont agrégées jusqu'au niveau de l'indice total. Elles sont pondérées en fonction de leur part dans le volume total des transactions relevées l'année précédente.</t>
  </si>
  <si>
    <t>* Bei der Berechnung des Gesamtindex werden die einzelnen Zellen aggregiert. Dabei werden sie anhand ihres Anteils am im Vorjahr erhobenen Transaktionsvolumen gewichtet.</t>
  </si>
  <si>
    <t>* I singoli strati vengono aggregati nel calcolo dell'indice totale. Essi sono ponderati in base alla loro quota di volume delle transazioni rilevate nell'anno precedente.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</si>
</sst>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Segoe UI"/>
      <family val="2"/>
    </font>
    <font>
      <i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/>
    <xf numFmtId="0" fontId="1" fillId="2" borderId="0" xfId="0" applyFont="1" applyFill="1" applyAlignment="1">
      <alignment vertical="center" wrapText="1"/>
    </xf>
    <xf numFmtId="0" fontId="4" fillId="0" borderId="0" xfId="0" applyFont="1" applyAlignment="1">
      <alignment horizontal="right" wrapText="1"/>
    </xf>
    <xf numFmtId="0" fontId="5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left" wrapText="1"/>
    </xf>
    <xf numFmtId="0" fontId="3" fillId="5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6" fillId="3" borderId="12" xfId="0" applyFont="1" applyFill="1" applyBorder="1" applyAlignment="1">
      <alignment horizontal="left" vertical="top"/>
    </xf>
    <xf numFmtId="0" fontId="6" fillId="3" borderId="13" xfId="0" applyFont="1" applyFill="1" applyBorder="1" applyAlignment="1">
      <alignment horizontal="left" vertical="top"/>
    </xf>
    <xf numFmtId="0" fontId="6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6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left" vertical="top"/>
    </xf>
    <xf numFmtId="164" fontId="3" fillId="5" borderId="0" xfId="0" applyNumberFormat="1" applyFont="1" applyFill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7" fillId="4" borderId="4" xfId="0" applyFont="1" applyFill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0</xdr:row>
          <xdr:rowOff>146050</xdr:rowOff>
        </xdr:from>
        <xdr:to>
          <xdr:col>1</xdr:col>
          <xdr:colOff>196850</xdr:colOff>
          <xdr:row>2</xdr:row>
          <xdr:rowOff>0</xdr:rowOff>
        </xdr:to>
        <xdr:sp macro="" textlink="">
          <xdr:nvSpPr>
            <xdr:cNvPr id="7169" name="Option 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1</xdr:row>
          <xdr:rowOff>139700</xdr:rowOff>
        </xdr:from>
        <xdr:to>
          <xdr:col>1</xdr:col>
          <xdr:colOff>196850</xdr:colOff>
          <xdr:row>3</xdr:row>
          <xdr:rowOff>0</xdr:rowOff>
        </xdr:to>
        <xdr:sp macro="" textlink="">
          <xdr:nvSpPr>
            <xdr:cNvPr id="7170" name="Option 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2</xdr:row>
          <xdr:rowOff>139700</xdr:rowOff>
        </xdr:from>
        <xdr:to>
          <xdr:col>1</xdr:col>
          <xdr:colOff>196850</xdr:colOff>
          <xdr:row>3</xdr:row>
          <xdr:rowOff>152400</xdr:rowOff>
        </xdr:to>
        <xdr:sp macro="" textlink="">
          <xdr:nvSpPr>
            <xdr:cNvPr id="7171" name="Option Butto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3</xdr:row>
          <xdr:rowOff>114300</xdr:rowOff>
        </xdr:from>
        <xdr:to>
          <xdr:col>1</xdr:col>
          <xdr:colOff>196850</xdr:colOff>
          <xdr:row>4</xdr:row>
          <xdr:rowOff>139700</xdr:rowOff>
        </xdr:to>
        <xdr:sp macro="" textlink="">
          <xdr:nvSpPr>
            <xdr:cNvPr id="7172" name="Option Butto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6"/>
  <dimension ref="A1:T56"/>
  <sheetViews>
    <sheetView showGridLines="0" tabSelected="1" zoomScaleNormal="100" workbookViewId="0">
      <selection activeCell="N24" sqref="N24"/>
    </sheetView>
  </sheetViews>
  <sheetFormatPr baseColWidth="10" defaultRowHeight="14" x14ac:dyDescent="0.3"/>
  <cols>
    <col min="1" max="1" width="20.58203125" customWidth="1"/>
    <col min="2" max="11" width="10.58203125" customWidth="1"/>
    <col min="15" max="15" width="11" customWidth="1"/>
  </cols>
  <sheetData>
    <row r="1" spans="1:20" ht="14.5" thickTop="1" x14ac:dyDescent="0.3">
      <c r="A1" s="68" t="s">
        <v>103</v>
      </c>
      <c r="B1" s="69"/>
      <c r="C1" s="6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28"/>
      <c r="B2" s="29"/>
      <c r="C2" s="6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3">
      <c r="A3" s="28"/>
      <c r="B3" s="29"/>
      <c r="C3" s="6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3">
      <c r="A4" s="28"/>
      <c r="B4" s="29"/>
      <c r="C4" s="6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4.5" thickBot="1" x14ac:dyDescent="0.35">
      <c r="A5" s="30"/>
      <c r="B5" s="31"/>
      <c r="C5" s="6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3.25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3.2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3.25" customHeight="1" x14ac:dyDescent="0.3">
      <c r="A8" s="67" t="str">
        <f>VLOOKUP("&lt;T5_Ti&gt;",Uebersetzungen!$B$3:$F$28,Uebersetzungen!B$2+1,FALSE)</f>
        <v>Die Gewichtung der Subindizes (Anteil in %)</v>
      </c>
      <c r="B8" s="67"/>
      <c r="C8" s="67"/>
      <c r="D8" s="67"/>
      <c r="E8" s="59"/>
      <c r="F8" s="59"/>
      <c r="G8" s="59"/>
      <c r="H8" s="59"/>
      <c r="I8" s="59"/>
      <c r="J8" s="59"/>
      <c r="K8" s="41"/>
      <c r="L8" s="6"/>
      <c r="M8" s="6"/>
      <c r="N8" s="6"/>
      <c r="O8" s="6"/>
      <c r="P8" s="6"/>
      <c r="Q8" s="1"/>
      <c r="R8" s="1"/>
      <c r="S8" s="1"/>
      <c r="T8" s="1"/>
    </row>
    <row r="9" spans="1:20" ht="12.75" customHeight="1" x14ac:dyDescent="0.3">
      <c r="A9" s="74" t="str">
        <f>VLOOKUP("&lt;T5_UTi&gt;",Uebersetzungen!$B$3:$F$28,Uebersetzungen!B$2+1,FALSE)</f>
        <v>Schweizerischer Immobilienpreisindex, IMPI</v>
      </c>
      <c r="B9" s="74"/>
      <c r="C9" s="74"/>
      <c r="D9" s="74"/>
      <c r="E9" s="59"/>
      <c r="F9" s="59"/>
      <c r="G9" s="59"/>
      <c r="H9" s="59"/>
      <c r="I9" s="59"/>
      <c r="J9" s="59"/>
      <c r="K9" s="13"/>
      <c r="L9" s="6"/>
      <c r="M9" s="1"/>
      <c r="N9" s="6"/>
      <c r="O9" s="6"/>
      <c r="P9" s="1"/>
      <c r="Q9" s="1"/>
      <c r="R9" s="1"/>
      <c r="S9" s="1"/>
      <c r="T9" s="1"/>
    </row>
    <row r="10" spans="1:20" s="66" customFormat="1" x14ac:dyDescent="0.3">
      <c r="A10" s="62" t="str">
        <f>VLOOKUP("&lt;T5_SpaltenTitel_1&gt;",Uebersetzungen!$B$3:$F$28,Uebersetzungen!B$2+1,FALSE)</f>
        <v xml:space="preserve">Totalindex und Subindizes </v>
      </c>
      <c r="B10" s="63">
        <v>2026</v>
      </c>
      <c r="C10" s="63">
        <v>2025</v>
      </c>
      <c r="D10" s="63">
        <v>2024</v>
      </c>
      <c r="E10" s="63">
        <v>2023</v>
      </c>
      <c r="F10" s="63">
        <v>2022</v>
      </c>
      <c r="G10" s="63">
        <v>2021</v>
      </c>
      <c r="H10" s="63">
        <v>2020</v>
      </c>
      <c r="I10" s="63">
        <v>2019</v>
      </c>
      <c r="J10" s="63">
        <v>2018</v>
      </c>
      <c r="K10" s="63">
        <v>2017</v>
      </c>
      <c r="L10" s="64"/>
      <c r="M10" s="64"/>
      <c r="N10" s="65"/>
      <c r="O10" s="65"/>
      <c r="P10" s="65"/>
      <c r="Q10" s="65"/>
      <c r="R10" s="65"/>
      <c r="S10" s="65"/>
      <c r="T10" s="65"/>
    </row>
    <row r="11" spans="1:20" ht="13.25" customHeight="1" x14ac:dyDescent="0.3">
      <c r="A11" s="18" t="str">
        <f>VLOOKUP("&lt;Zeilentitel_1&gt;",Uebersetzungen!$B$3:$F$28,Uebersetzungen!B$2+1,FALSE)</f>
        <v xml:space="preserve">Total </v>
      </c>
      <c r="B11" s="50">
        <v>100</v>
      </c>
      <c r="C11" s="50">
        <v>100</v>
      </c>
      <c r="D11" s="50">
        <v>100</v>
      </c>
      <c r="E11" s="50">
        <v>100</v>
      </c>
      <c r="F11" s="50">
        <v>100</v>
      </c>
      <c r="G11" s="50">
        <v>100</v>
      </c>
      <c r="H11" s="50">
        <v>100</v>
      </c>
      <c r="I11" s="50">
        <v>100</v>
      </c>
      <c r="J11" s="50">
        <v>100</v>
      </c>
      <c r="K11" s="50">
        <v>100</v>
      </c>
      <c r="L11" s="14"/>
      <c r="M11" s="14"/>
      <c r="N11" s="1"/>
      <c r="O11" s="1"/>
      <c r="P11" s="1"/>
      <c r="Q11" s="1"/>
      <c r="R11" s="1"/>
      <c r="S11" s="1"/>
      <c r="T11" s="1"/>
    </row>
    <row r="12" spans="1:20" ht="13.25" customHeight="1" x14ac:dyDescent="0.3">
      <c r="A12" s="5" t="str">
        <f>VLOOKUP("&lt;Zeilentitel_4&gt;",Uebersetzungen!$B$3:$F$28,Uebersetzungen!B$2+1,FALSE)</f>
        <v>GemeindeTyp 1</v>
      </c>
      <c r="B12" s="51">
        <v>30.532</v>
      </c>
      <c r="C12" s="51">
        <v>30.808999999999997</v>
      </c>
      <c r="D12" s="51">
        <v>28.870999999999999</v>
      </c>
      <c r="E12" s="51">
        <v>32.232999999999997</v>
      </c>
      <c r="F12" s="51">
        <v>29.183</v>
      </c>
      <c r="G12" s="51">
        <v>30.065000000000001</v>
      </c>
      <c r="H12" s="51">
        <v>31.321000000000002</v>
      </c>
      <c r="I12" s="51">
        <v>30.131</v>
      </c>
      <c r="J12" s="51">
        <v>29.603999999999999</v>
      </c>
      <c r="K12" s="51">
        <v>29.603999999999999</v>
      </c>
      <c r="L12" s="15"/>
      <c r="M12" s="15"/>
      <c r="N12" s="1"/>
      <c r="O12" s="1"/>
      <c r="P12" s="1"/>
      <c r="Q12" s="1"/>
      <c r="R12" s="1"/>
      <c r="S12" s="1"/>
      <c r="T12" s="1"/>
    </row>
    <row r="13" spans="1:20" ht="13.25" customHeight="1" x14ac:dyDescent="0.3">
      <c r="A13" s="5" t="str">
        <f>VLOOKUP("&lt;Zeilentitel_5&gt;",Uebersetzungen!$B$3:$F$28,Uebersetzungen!B$2+1,FALSE)</f>
        <v>GemeindeTyp 2</v>
      </c>
      <c r="B13" s="51">
        <v>19.106999999999999</v>
      </c>
      <c r="C13" s="51">
        <v>19.499000000000002</v>
      </c>
      <c r="D13" s="51">
        <v>18.977</v>
      </c>
      <c r="E13" s="51">
        <v>18.474</v>
      </c>
      <c r="F13" s="51">
        <v>18.545000000000002</v>
      </c>
      <c r="G13" s="51">
        <v>18.452000000000002</v>
      </c>
      <c r="H13" s="51">
        <v>18.596</v>
      </c>
      <c r="I13" s="51">
        <v>19.327000000000002</v>
      </c>
      <c r="J13" s="51">
        <v>19.372</v>
      </c>
      <c r="K13" s="51">
        <v>19.372</v>
      </c>
      <c r="L13" s="15"/>
      <c r="M13" s="15"/>
      <c r="N13" s="1"/>
      <c r="O13" s="1"/>
      <c r="P13" s="1"/>
      <c r="Q13" s="1"/>
      <c r="R13" s="1"/>
      <c r="S13" s="1"/>
      <c r="T13" s="1"/>
    </row>
    <row r="14" spans="1:20" ht="13.25" customHeight="1" x14ac:dyDescent="0.3">
      <c r="A14" s="5" t="str">
        <f>VLOOKUP("&lt;Zeilentitel_6&gt;",Uebersetzungen!$B$3:$F$28,Uebersetzungen!B$2+1,FALSE)</f>
        <v>GemeindeTyp 3</v>
      </c>
      <c r="B14" s="51">
        <v>10.669</v>
      </c>
      <c r="C14" s="51">
        <v>10.475999999999999</v>
      </c>
      <c r="D14" s="51">
        <v>9.6059999999999999</v>
      </c>
      <c r="E14" s="51">
        <v>8.6890000000000001</v>
      </c>
      <c r="F14" s="51">
        <v>9.1280000000000001</v>
      </c>
      <c r="G14" s="51">
        <v>9.391</v>
      </c>
      <c r="H14" s="51">
        <v>9.1270000000000007</v>
      </c>
      <c r="I14" s="51">
        <v>9.3670000000000009</v>
      </c>
      <c r="J14" s="51">
        <v>8.7680000000000007</v>
      </c>
      <c r="K14" s="51">
        <v>8.7680000000000007</v>
      </c>
      <c r="L14" s="15"/>
      <c r="M14" s="15"/>
      <c r="N14" s="1"/>
      <c r="O14" s="1"/>
      <c r="P14" s="1"/>
      <c r="Q14" s="1"/>
      <c r="R14" s="1"/>
      <c r="S14" s="1"/>
      <c r="T14" s="1"/>
    </row>
    <row r="15" spans="1:20" ht="13.25" customHeight="1" x14ac:dyDescent="0.3">
      <c r="A15" s="5" t="str">
        <f>VLOOKUP("&lt;Zeilentitel_7&gt;",Uebersetzungen!$B$3:$F$28,Uebersetzungen!B$2+1,FALSE)</f>
        <v>GemeindeTyp 4</v>
      </c>
      <c r="B15" s="51">
        <v>25.728999999999999</v>
      </c>
      <c r="C15" s="51">
        <v>25.396000000000001</v>
      </c>
      <c r="D15" s="51">
        <v>26.335000000000001</v>
      </c>
      <c r="E15" s="51">
        <v>25.073</v>
      </c>
      <c r="F15" s="51">
        <v>26.413</v>
      </c>
      <c r="G15" s="51">
        <v>25.922000000000001</v>
      </c>
      <c r="H15" s="51">
        <v>26.117000000000001</v>
      </c>
      <c r="I15" s="51">
        <v>25.516999999999999</v>
      </c>
      <c r="J15" s="51">
        <v>26.099</v>
      </c>
      <c r="K15" s="51">
        <v>26.099</v>
      </c>
      <c r="L15" s="15"/>
      <c r="M15" s="15"/>
      <c r="N15" s="1"/>
      <c r="O15" s="1"/>
      <c r="P15" s="1"/>
      <c r="Q15" s="1"/>
      <c r="R15" s="1"/>
      <c r="S15" s="1"/>
      <c r="T15" s="1"/>
    </row>
    <row r="16" spans="1:20" ht="13.25" customHeight="1" x14ac:dyDescent="0.3">
      <c r="A16" s="5" t="str">
        <f>VLOOKUP("&lt;Zeilentitel_8&gt;",Uebersetzungen!$B$3:$F$28,Uebersetzungen!B$2+1,FALSE)</f>
        <v>GemeindeTyp 5</v>
      </c>
      <c r="B16" s="51">
        <v>13.962999999999999</v>
      </c>
      <c r="C16" s="51">
        <v>13.82</v>
      </c>
      <c r="D16" s="51">
        <v>16.210999999999999</v>
      </c>
      <c r="E16" s="51">
        <v>15.531000000000001</v>
      </c>
      <c r="F16" s="51">
        <v>16.731000000000002</v>
      </c>
      <c r="G16" s="51">
        <v>16.170000000000002</v>
      </c>
      <c r="H16" s="51">
        <v>14.839</v>
      </c>
      <c r="I16" s="51">
        <v>15.657999999999999</v>
      </c>
      <c r="J16" s="51">
        <v>16.157</v>
      </c>
      <c r="K16" s="51">
        <v>16.157</v>
      </c>
      <c r="L16" s="15"/>
      <c r="M16" s="15"/>
      <c r="N16" s="1"/>
      <c r="O16" s="1"/>
      <c r="P16" s="1"/>
      <c r="Q16" s="1"/>
      <c r="R16" s="1"/>
      <c r="S16" s="1"/>
      <c r="T16" s="1"/>
    </row>
    <row r="17" spans="1:20" ht="13.25" customHeight="1" x14ac:dyDescent="0.3">
      <c r="A17" s="18" t="str">
        <f>VLOOKUP("&lt;Zeilentitel_2&gt;",Uebersetzungen!$B$3:$F$28,Uebersetzungen!B$2+1,FALSE)</f>
        <v>EFH</v>
      </c>
      <c r="B17" s="50">
        <v>46.042000000000002</v>
      </c>
      <c r="C17" s="50">
        <v>46.835000000000001</v>
      </c>
      <c r="D17" s="50">
        <v>48.179000000000002</v>
      </c>
      <c r="E17" s="50">
        <v>47.798000000000002</v>
      </c>
      <c r="F17" s="50">
        <v>47.103999999999999</v>
      </c>
      <c r="G17" s="50">
        <v>47.469000000000001</v>
      </c>
      <c r="H17" s="50">
        <v>48.14</v>
      </c>
      <c r="I17" s="50">
        <v>49.125</v>
      </c>
      <c r="J17" s="50">
        <v>50.493000000000002</v>
      </c>
      <c r="K17" s="50">
        <v>50.493000000000002</v>
      </c>
      <c r="L17" s="14"/>
      <c r="M17" s="14"/>
      <c r="N17" s="1"/>
      <c r="O17" s="1"/>
      <c r="P17" s="1"/>
      <c r="Q17" s="1"/>
      <c r="R17" s="1"/>
      <c r="S17" s="1"/>
      <c r="T17" s="1"/>
    </row>
    <row r="18" spans="1:20" ht="13.25" customHeight="1" x14ac:dyDescent="0.3">
      <c r="A18" s="5" t="str">
        <f>VLOOKUP("&lt;Zeilentitel_4&gt;",Uebersetzungen!$B$3:$F$28,Uebersetzungen!B$2+1,FALSE)</f>
        <v>GemeindeTyp 1</v>
      </c>
      <c r="B18" s="51">
        <v>12.247999999999999</v>
      </c>
      <c r="C18" s="51">
        <v>12.752000000000001</v>
      </c>
      <c r="D18" s="51">
        <v>12.183</v>
      </c>
      <c r="E18" s="51">
        <v>13.768000000000001</v>
      </c>
      <c r="F18" s="51">
        <v>12.398999999999999</v>
      </c>
      <c r="G18" s="51">
        <v>12.808</v>
      </c>
      <c r="H18" s="51">
        <v>13.916</v>
      </c>
      <c r="I18" s="51">
        <v>13.269</v>
      </c>
      <c r="J18" s="51">
        <v>13.678000000000001</v>
      </c>
      <c r="K18" s="51">
        <v>13.678000000000001</v>
      </c>
      <c r="L18" s="15"/>
      <c r="M18" s="15"/>
      <c r="N18" s="1"/>
      <c r="O18" s="1"/>
      <c r="P18" s="1"/>
      <c r="Q18" s="1"/>
      <c r="R18" s="1"/>
      <c r="S18" s="1"/>
      <c r="T18" s="1"/>
    </row>
    <row r="19" spans="1:20" ht="13.25" customHeight="1" x14ac:dyDescent="0.3">
      <c r="A19" s="5" t="str">
        <f>VLOOKUP("&lt;Zeilentitel_5&gt;",Uebersetzungen!$B$3:$F$28,Uebersetzungen!B$2+1,FALSE)</f>
        <v>GemeindeTyp 2</v>
      </c>
      <c r="B19" s="51">
        <v>7.8920000000000003</v>
      </c>
      <c r="C19" s="51">
        <v>8.3209999999999997</v>
      </c>
      <c r="D19" s="51">
        <v>8.1950000000000003</v>
      </c>
      <c r="E19" s="51">
        <v>7.8239999999999998</v>
      </c>
      <c r="F19" s="51">
        <v>7.8120000000000003</v>
      </c>
      <c r="G19" s="51">
        <v>7.91</v>
      </c>
      <c r="H19" s="51">
        <v>7.4630000000000001</v>
      </c>
      <c r="I19" s="51">
        <v>8.4260000000000002</v>
      </c>
      <c r="J19" s="51">
        <v>8.8010000000000002</v>
      </c>
      <c r="K19" s="51">
        <v>8.8010000000000002</v>
      </c>
      <c r="L19" s="15"/>
      <c r="M19" s="15"/>
      <c r="N19" s="1"/>
      <c r="O19" s="1"/>
      <c r="P19" s="1"/>
      <c r="Q19" s="1"/>
      <c r="R19" s="1"/>
      <c r="S19" s="1"/>
      <c r="T19" s="1"/>
    </row>
    <row r="20" spans="1:20" ht="13.25" customHeight="1" x14ac:dyDescent="0.3">
      <c r="A20" s="5" t="str">
        <f>VLOOKUP("&lt;Zeilentitel_6&gt;",Uebersetzungen!$B$3:$F$28,Uebersetzungen!B$2+1,FALSE)</f>
        <v>GemeindeTyp 3</v>
      </c>
      <c r="B20" s="51">
        <v>4.3959999999999999</v>
      </c>
      <c r="C20" s="51">
        <v>4.4089999999999998</v>
      </c>
      <c r="D20" s="51">
        <v>4.0389999999999997</v>
      </c>
      <c r="E20" s="51">
        <v>3.61</v>
      </c>
      <c r="F20" s="51">
        <v>3.593</v>
      </c>
      <c r="G20" s="51">
        <v>3.8239999999999998</v>
      </c>
      <c r="H20" s="51">
        <v>3.7850000000000001</v>
      </c>
      <c r="I20" s="51">
        <v>3.7639999999999998</v>
      </c>
      <c r="J20" s="51">
        <v>3.9039999999999999</v>
      </c>
      <c r="K20" s="51">
        <v>3.9039999999999999</v>
      </c>
      <c r="L20" s="15"/>
      <c r="M20" s="15"/>
      <c r="N20" s="1"/>
      <c r="O20" s="1"/>
      <c r="P20" s="1"/>
      <c r="Q20" s="1"/>
      <c r="R20" s="1"/>
      <c r="S20" s="1"/>
      <c r="T20" s="1"/>
    </row>
    <row r="21" spans="1:20" ht="13.25" customHeight="1" x14ac:dyDescent="0.3">
      <c r="A21" s="5" t="str">
        <f>VLOOKUP("&lt;Zeilentitel_7&gt;",Uebersetzungen!$B$3:$F$28,Uebersetzungen!B$2+1,FALSE)</f>
        <v>GemeindeTyp 4</v>
      </c>
      <c r="B21" s="51">
        <v>13.275</v>
      </c>
      <c r="C21" s="51">
        <v>12.946</v>
      </c>
      <c r="D21" s="51">
        <v>13.771000000000001</v>
      </c>
      <c r="E21" s="51">
        <v>13.25</v>
      </c>
      <c r="F21" s="51">
        <v>13.712999999999999</v>
      </c>
      <c r="G21" s="51">
        <v>13.419</v>
      </c>
      <c r="H21" s="51">
        <v>14.036</v>
      </c>
      <c r="I21" s="51">
        <v>14.105</v>
      </c>
      <c r="J21" s="51">
        <v>14.074</v>
      </c>
      <c r="K21" s="51">
        <v>14.074</v>
      </c>
      <c r="L21" s="15"/>
      <c r="M21" s="15"/>
      <c r="N21" s="1"/>
      <c r="O21" s="1"/>
      <c r="P21" s="1"/>
      <c r="Q21" s="1"/>
      <c r="R21" s="1"/>
      <c r="S21" s="1"/>
      <c r="T21" s="1"/>
    </row>
    <row r="22" spans="1:20" ht="13.25" customHeight="1" x14ac:dyDescent="0.3">
      <c r="A22" s="5" t="str">
        <f>VLOOKUP("&lt;Zeilentitel_8&gt;",Uebersetzungen!$B$3:$F$28,Uebersetzungen!B$2+1,FALSE)</f>
        <v>GemeindeTyp 5</v>
      </c>
      <c r="B22" s="51">
        <v>8.2309999999999999</v>
      </c>
      <c r="C22" s="51">
        <v>8.407</v>
      </c>
      <c r="D22" s="51">
        <v>9.9909999999999997</v>
      </c>
      <c r="E22" s="51">
        <v>9.3460000000000001</v>
      </c>
      <c r="F22" s="51">
        <v>9.5869999999999997</v>
      </c>
      <c r="G22" s="51">
        <v>9.5079999999999991</v>
      </c>
      <c r="H22" s="51">
        <v>8.94</v>
      </c>
      <c r="I22" s="51">
        <v>9.5609999999999999</v>
      </c>
      <c r="J22" s="51">
        <v>10.036</v>
      </c>
      <c r="K22" s="51">
        <v>10.036</v>
      </c>
      <c r="L22" s="15"/>
      <c r="M22" s="15"/>
      <c r="N22" s="1"/>
      <c r="O22" s="1"/>
      <c r="P22" s="1"/>
      <c r="Q22" s="1"/>
      <c r="R22" s="1"/>
      <c r="S22" s="1"/>
      <c r="T22" s="1"/>
    </row>
    <row r="23" spans="1:20" ht="13.25" customHeight="1" x14ac:dyDescent="0.3">
      <c r="A23" s="18" t="str">
        <f>VLOOKUP("&lt;Zeilentitel_3&gt;",Uebersetzungen!$B$3:$F$28,Uebersetzungen!B$2+1,FALSE)</f>
        <v>EGW</v>
      </c>
      <c r="B23" s="50">
        <v>53.957999999999998</v>
      </c>
      <c r="C23" s="50">
        <v>53.164999999999999</v>
      </c>
      <c r="D23" s="50">
        <v>51.820999999999998</v>
      </c>
      <c r="E23" s="50">
        <v>52.201999999999998</v>
      </c>
      <c r="F23" s="50">
        <v>52.896000000000001</v>
      </c>
      <c r="G23" s="50">
        <v>52.530999999999999</v>
      </c>
      <c r="H23" s="50">
        <v>51.86</v>
      </c>
      <c r="I23" s="50">
        <v>50.875</v>
      </c>
      <c r="J23" s="50">
        <v>49.507000000000005</v>
      </c>
      <c r="K23" s="50">
        <v>49.507000000000005</v>
      </c>
      <c r="L23" s="14"/>
      <c r="M23" s="14"/>
      <c r="N23" s="1"/>
      <c r="O23" s="1"/>
      <c r="P23" s="1"/>
      <c r="Q23" s="1"/>
      <c r="R23" s="1"/>
      <c r="S23" s="1"/>
      <c r="T23" s="1"/>
    </row>
    <row r="24" spans="1:20" ht="13.25" customHeight="1" x14ac:dyDescent="0.3">
      <c r="A24" s="5" t="str">
        <f>VLOOKUP("&lt;Zeilentitel_4&gt;",Uebersetzungen!$B$3:$F$28,Uebersetzungen!B$2+1,FALSE)</f>
        <v>GemeindeTyp 1</v>
      </c>
      <c r="B24" s="51">
        <v>18.283999999999999</v>
      </c>
      <c r="C24" s="51">
        <v>18.056999999999999</v>
      </c>
      <c r="D24" s="51">
        <v>16.687999999999999</v>
      </c>
      <c r="E24" s="51">
        <v>18.465</v>
      </c>
      <c r="F24" s="51">
        <v>16.783999999999999</v>
      </c>
      <c r="G24" s="51">
        <v>17.257000000000001</v>
      </c>
      <c r="H24" s="51">
        <v>17.405000000000001</v>
      </c>
      <c r="I24" s="51">
        <v>16.861999999999998</v>
      </c>
      <c r="J24" s="51">
        <v>15.926</v>
      </c>
      <c r="K24" s="51">
        <v>15.926</v>
      </c>
      <c r="L24" s="15"/>
      <c r="M24" s="15"/>
      <c r="N24" s="1"/>
      <c r="O24" s="1"/>
      <c r="P24" s="1"/>
      <c r="Q24" s="1"/>
      <c r="R24" s="1"/>
      <c r="S24" s="1"/>
      <c r="T24" s="1"/>
    </row>
    <row r="25" spans="1:20" ht="13.25" customHeight="1" x14ac:dyDescent="0.3">
      <c r="A25" s="5" t="str">
        <f>VLOOKUP("&lt;Zeilentitel_5&gt;",Uebersetzungen!$B$3:$F$28,Uebersetzungen!B$2+1,FALSE)</f>
        <v>GemeindeTyp 2</v>
      </c>
      <c r="B25" s="51">
        <v>11.215</v>
      </c>
      <c r="C25" s="51">
        <v>11.178000000000001</v>
      </c>
      <c r="D25" s="51">
        <v>10.782</v>
      </c>
      <c r="E25" s="51">
        <v>10.65</v>
      </c>
      <c r="F25" s="51">
        <v>10.733000000000001</v>
      </c>
      <c r="G25" s="51">
        <v>10.542</v>
      </c>
      <c r="H25" s="51">
        <v>11.134</v>
      </c>
      <c r="I25" s="51">
        <v>10.901</v>
      </c>
      <c r="J25" s="51">
        <v>10.571</v>
      </c>
      <c r="K25" s="51">
        <v>10.571</v>
      </c>
      <c r="L25" s="15"/>
      <c r="M25" s="15"/>
      <c r="N25" s="1"/>
      <c r="O25" s="1"/>
      <c r="P25" s="1"/>
      <c r="Q25" s="1"/>
      <c r="R25" s="1"/>
      <c r="S25" s="1"/>
      <c r="T25" s="1"/>
    </row>
    <row r="26" spans="1:20" ht="13.25" customHeight="1" x14ac:dyDescent="0.3">
      <c r="A26" s="5" t="str">
        <f>VLOOKUP("&lt;Zeilentitel_6&gt;",Uebersetzungen!$B$3:$F$28,Uebersetzungen!B$2+1,FALSE)</f>
        <v>GemeindeTyp 3</v>
      </c>
      <c r="B26" s="51">
        <v>6.2729999999999997</v>
      </c>
      <c r="C26" s="51">
        <v>6.0670000000000002</v>
      </c>
      <c r="D26" s="51">
        <v>5.5670000000000002</v>
      </c>
      <c r="E26" s="51">
        <v>5.0789999999999997</v>
      </c>
      <c r="F26" s="51">
        <v>5.5350000000000001</v>
      </c>
      <c r="G26" s="51">
        <v>5.5670000000000002</v>
      </c>
      <c r="H26" s="51">
        <v>5.3419999999999996</v>
      </c>
      <c r="I26" s="51">
        <v>5.6029999999999998</v>
      </c>
      <c r="J26" s="51">
        <v>4.8639999999999999</v>
      </c>
      <c r="K26" s="51">
        <v>4.8639999999999999</v>
      </c>
      <c r="L26" s="15"/>
      <c r="M26" s="15"/>
      <c r="N26" s="1"/>
      <c r="O26" s="1"/>
      <c r="P26" s="1"/>
      <c r="Q26" s="1"/>
      <c r="R26" s="1"/>
      <c r="S26" s="1"/>
      <c r="T26" s="1"/>
    </row>
    <row r="27" spans="1:20" ht="13.25" customHeight="1" x14ac:dyDescent="0.3">
      <c r="A27" s="5" t="str">
        <f>VLOOKUP("&lt;Zeilentitel_7&gt;",Uebersetzungen!$B$3:$F$28,Uebersetzungen!B$2+1,FALSE)</f>
        <v>GemeindeTyp 4</v>
      </c>
      <c r="B27" s="51">
        <v>12.454000000000001</v>
      </c>
      <c r="C27" s="51">
        <v>12.45</v>
      </c>
      <c r="D27" s="51">
        <v>12.564</v>
      </c>
      <c r="E27" s="51">
        <v>11.823</v>
      </c>
      <c r="F27" s="51">
        <v>12.7</v>
      </c>
      <c r="G27" s="51">
        <v>12.503</v>
      </c>
      <c r="H27" s="51">
        <v>12.08</v>
      </c>
      <c r="I27" s="51">
        <v>11.412000000000001</v>
      </c>
      <c r="J27" s="51">
        <v>12.025</v>
      </c>
      <c r="K27" s="51">
        <v>12.025</v>
      </c>
      <c r="L27" s="15"/>
      <c r="M27" s="15"/>
      <c r="N27" s="1"/>
      <c r="O27" s="1"/>
      <c r="P27" s="1"/>
      <c r="Q27" s="1"/>
      <c r="R27" s="1"/>
      <c r="S27" s="1"/>
      <c r="T27" s="1"/>
    </row>
    <row r="28" spans="1:20" ht="13.25" customHeight="1" x14ac:dyDescent="0.3">
      <c r="A28" s="5" t="str">
        <f>VLOOKUP("&lt;Zeilentitel_8&gt;",Uebersetzungen!$B$3:$F$28,Uebersetzungen!B$2+1,FALSE)</f>
        <v>GemeindeTyp 5</v>
      </c>
      <c r="B28" s="51">
        <v>5.7320000000000002</v>
      </c>
      <c r="C28" s="51">
        <v>5.4130000000000003</v>
      </c>
      <c r="D28" s="51">
        <v>6.22</v>
      </c>
      <c r="E28" s="51">
        <v>6.1849999999999996</v>
      </c>
      <c r="F28" s="51">
        <v>7.1440000000000001</v>
      </c>
      <c r="G28" s="51">
        <v>6.6619999999999999</v>
      </c>
      <c r="H28" s="51">
        <v>5.899</v>
      </c>
      <c r="I28" s="51">
        <v>6.0970000000000004</v>
      </c>
      <c r="J28" s="51">
        <v>6.1210000000000004</v>
      </c>
      <c r="K28" s="51">
        <v>6.1210000000000004</v>
      </c>
      <c r="L28" s="15"/>
      <c r="M28" s="15"/>
      <c r="N28" s="1"/>
      <c r="O28" s="1"/>
      <c r="P28" s="1"/>
      <c r="Q28" s="1"/>
      <c r="R28" s="1"/>
      <c r="S28" s="1"/>
      <c r="T28" s="1"/>
    </row>
    <row r="29" spans="1:20" ht="26.15" customHeight="1" x14ac:dyDescent="0.3">
      <c r="A29" s="72" t="str">
        <f>VLOOKUP("&lt;T5_Bemerkung&gt;",Uebersetzungen!$B$3:$F$28,Uebersetzungen!B$2+1,FALSE)</f>
        <v>* Bei der Berechnung des Gesamtindex werden die einzelnen Zellen aggregiert. Dabei werden sie anhand ihres Anteils am im Vorjahr erhobenen Transaktionsvolumen gewichtet.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10"/>
      <c r="M29" s="10"/>
      <c r="N29" s="10"/>
      <c r="O29" s="10"/>
      <c r="P29" s="1"/>
      <c r="Q29" s="1"/>
      <c r="R29" s="1"/>
      <c r="S29" s="1"/>
      <c r="T29" s="1"/>
    </row>
    <row r="30" spans="1:20" ht="13.25" customHeight="1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0"/>
      <c r="M30" s="10"/>
      <c r="N30" s="10"/>
      <c r="O30" s="10"/>
      <c r="P30" s="1"/>
      <c r="Q30" s="1"/>
      <c r="R30" s="1"/>
      <c r="S30" s="1"/>
      <c r="T30" s="1"/>
    </row>
    <row r="31" spans="1:20" ht="13.25" customHeight="1" x14ac:dyDescent="0.3">
      <c r="A31" s="70" t="str">
        <f>VLOOKUP("&lt;Legende_1&gt;",Uebersetzungen!$B$3:$F$28,Uebersetzungen!B$2+1,FALSE)</f>
        <v>Legende: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19"/>
      <c r="M31" s="10"/>
      <c r="N31" s="10"/>
      <c r="O31" s="10"/>
      <c r="P31" s="1"/>
      <c r="Q31" s="1"/>
      <c r="R31" s="1"/>
      <c r="S31" s="1"/>
      <c r="T31" s="1"/>
    </row>
    <row r="32" spans="1:20" ht="13.25" customHeight="1" x14ac:dyDescent="0.3">
      <c r="A32" s="73" t="str">
        <f>VLOOKUP("&lt;Legende_2&gt;",Uebersetzungen!$B$3:$F$28,Uebersetzungen!B$2+1,FALSE)</f>
        <v>Total - Wohneigentum (EFH und EGW)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15"/>
      <c r="M32" s="7"/>
      <c r="N32" s="7"/>
      <c r="O32" s="7"/>
      <c r="P32" s="7"/>
      <c r="Q32" s="1"/>
      <c r="R32" s="1"/>
      <c r="S32" s="1"/>
      <c r="T32" s="1"/>
    </row>
    <row r="33" spans="1:20" ht="13.25" customHeight="1" x14ac:dyDescent="0.3">
      <c r="A33" s="73" t="str">
        <f>VLOOKUP("&lt;Legende_3&gt;",Uebersetzungen!$B$3:$F$28,Uebersetzungen!B$2+1,FALSE)</f>
        <v>EFH - Einfamilienhäuser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15"/>
      <c r="M33" s="7"/>
      <c r="N33" s="7"/>
      <c r="O33" s="7"/>
      <c r="P33" s="8"/>
      <c r="Q33" s="1"/>
      <c r="R33" s="1"/>
      <c r="S33" s="1"/>
      <c r="T33" s="1"/>
    </row>
    <row r="34" spans="1:20" ht="13.25" customHeight="1" x14ac:dyDescent="0.3">
      <c r="A34" s="73" t="str">
        <f>VLOOKUP("&lt;Legende_4&gt;",Uebersetzungen!$B$3:$F$28,Uebersetzungen!B$2+1,FALSE)</f>
        <v xml:space="preserve">EGW - Eigentumswohnungen 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15"/>
      <c r="M34" s="7"/>
      <c r="N34" s="7"/>
      <c r="O34" s="7"/>
      <c r="P34" s="8"/>
      <c r="Q34" s="1"/>
      <c r="R34" s="1"/>
      <c r="S34" s="1"/>
      <c r="T34" s="1"/>
    </row>
    <row r="35" spans="1:20" ht="13.25" customHeight="1" x14ac:dyDescent="0.3">
      <c r="A35" s="73" t="str">
        <f>VLOOKUP("&lt;Legende_5&gt;",Uebersetzungen!$B$3:$F$28,Uebersetzungen!B$2+1,FALSE)</f>
        <v>GemeindeTyp 1 - Städtische Gemeinde einer grossen Agglomeration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15"/>
      <c r="M35" s="7"/>
      <c r="N35" s="7"/>
      <c r="O35" s="7"/>
      <c r="P35" s="8"/>
      <c r="Q35" s="1"/>
      <c r="R35" s="1"/>
      <c r="S35" s="1"/>
      <c r="T35" s="1"/>
    </row>
    <row r="36" spans="1:20" ht="13.25" customHeight="1" x14ac:dyDescent="0.3">
      <c r="A36" s="73" t="str">
        <f>VLOOKUP("&lt;Legende_6&gt;",Uebersetzungen!$B$3:$F$28,Uebersetzungen!B$2+1,FALSE)</f>
        <v>GemeindeTyp 2 - Städtische Gemeinde einer mittelgrossen Agglomeration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15"/>
      <c r="M36" s="7"/>
      <c r="N36" s="7"/>
      <c r="O36" s="7"/>
      <c r="P36" s="8"/>
      <c r="Q36" s="1"/>
      <c r="R36" s="1"/>
      <c r="S36" s="1"/>
      <c r="T36" s="1"/>
    </row>
    <row r="37" spans="1:20" ht="13.25" customHeight="1" x14ac:dyDescent="0.3">
      <c r="A37" s="73" t="str">
        <f>VLOOKUP("&lt;Legende_7&gt;",Uebersetzungen!$B$3:$F$28,Uebersetzungen!B$2+1,FALSE)</f>
        <v>GemeindeTyp 3 - Städtische Gemeinde einer kleinen oder ausserhalb einer Agglomeration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15"/>
      <c r="M37" s="7"/>
      <c r="N37" s="7"/>
      <c r="O37" s="7"/>
      <c r="P37" s="8"/>
      <c r="Q37" s="1"/>
      <c r="R37" s="1"/>
      <c r="S37" s="1"/>
      <c r="T37" s="1"/>
    </row>
    <row r="38" spans="1:20" ht="13.25" customHeight="1" x14ac:dyDescent="0.3">
      <c r="A38" s="73" t="str">
        <f>VLOOKUP("&lt;Legende_8&gt;",Uebersetzungen!$B$3:$F$28,Uebersetzungen!B$2+1,FALSE)</f>
        <v xml:space="preserve">GemeindeTyp 4 - Intermediäre Gemeinde 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15"/>
      <c r="M38" s="7"/>
      <c r="N38" s="7"/>
      <c r="O38" s="7"/>
      <c r="P38" s="8"/>
      <c r="Q38" s="1"/>
      <c r="R38" s="1"/>
      <c r="S38" s="1"/>
      <c r="T38" s="1"/>
    </row>
    <row r="39" spans="1:20" ht="13.25" customHeight="1" x14ac:dyDescent="0.3">
      <c r="A39" s="73" t="str">
        <f>VLOOKUP("&lt;Legende_9&gt;",Uebersetzungen!$B$3:$F$28,Uebersetzungen!B$2+1,FALSE)</f>
        <v>GemeindeTyp 5 - Ländliche Gemeinde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15"/>
      <c r="M39" s="7"/>
      <c r="N39" s="7"/>
      <c r="O39" s="7"/>
      <c r="P39" s="8"/>
      <c r="Q39" s="1"/>
      <c r="R39" s="1"/>
      <c r="S39" s="1"/>
      <c r="T39" s="1"/>
    </row>
    <row r="40" spans="1:20" ht="1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7"/>
      <c r="M40" s="7"/>
      <c r="N40" s="7"/>
      <c r="O40" s="7"/>
      <c r="P40" s="8"/>
      <c r="Q40" s="1"/>
      <c r="R40" s="1"/>
      <c r="S40" s="1"/>
      <c r="T40" s="1"/>
    </row>
    <row r="41" spans="1:20" ht="13.25" customHeight="1" x14ac:dyDescent="0.3">
      <c r="A41" s="75" t="str">
        <f>VLOOKUP("&lt;Quelle&gt;",Uebersetzungen!$B$3:$F$28,Uebersetzungen!B$2+1,FALSE)</f>
        <v>Quelle: BFS - Schweizerischer Wohnimmobilienpreisindex, IMPI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11"/>
      <c r="M41" s="11"/>
      <c r="N41" s="11"/>
      <c r="O41" s="1"/>
      <c r="P41" s="1"/>
      <c r="Q41" s="1"/>
      <c r="R41" s="1"/>
      <c r="S41" s="1"/>
      <c r="T41" s="1"/>
    </row>
    <row r="42" spans="1:20" ht="13.25" customHeight="1" x14ac:dyDescent="0.3">
      <c r="A42" s="75" t="str">
        <f>VLOOKUP("&lt;CopyRight&gt;",Uebersetzungen!$B$3:$F$28,Uebersetzungen!B$2+1,FALSE)</f>
        <v>© BFS 2026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12"/>
      <c r="M42" s="12"/>
      <c r="N42" s="12"/>
      <c r="O42" s="12"/>
      <c r="P42" s="1"/>
      <c r="Q42" s="1"/>
      <c r="R42" s="1"/>
      <c r="S42" s="1"/>
      <c r="T42" s="1"/>
    </row>
    <row r="43" spans="1:20" ht="14.25" customHeight="1" x14ac:dyDescent="0.3">
      <c r="A43" s="71" t="str">
        <f>VLOOKUP("&lt;Auskunft&gt;",Uebersetzungen!$B$3:$F$28,Uebersetzungen!B$2+1,FALSE)</f>
        <v>Auskunft: Bundesamt für Statistik (BFS), IMPI@bfs.admin.ch, Tel. +41 58 463 60 69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16"/>
      <c r="M43" s="16"/>
      <c r="N43" s="11"/>
      <c r="O43" s="11"/>
      <c r="P43" s="1"/>
      <c r="Q43" s="1"/>
      <c r="R43" s="1"/>
      <c r="S43" s="1"/>
      <c r="T43" s="1"/>
    </row>
    <row r="44" spans="1:2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</sheetData>
  <sheetProtection algorithmName="SHA-512" hashValue="NCVZaA0rQ9I/FZYybdZZO4PKtuLH/M0DESF/d9Bh7ZkwglQR3fvJw9gTDsH7XZmV7IAKn8tJty3j43hrVlpPmQ==" saltValue="jR8JoZAsC7YbfEVqCO0Jhw==" spinCount="100000" sheet="1" objects="1" scenarios="1"/>
  <mergeCells count="16">
    <mergeCell ref="A8:D8"/>
    <mergeCell ref="A1:B1"/>
    <mergeCell ref="A31:K31"/>
    <mergeCell ref="A43:K43"/>
    <mergeCell ref="A29:K29"/>
    <mergeCell ref="A32:K32"/>
    <mergeCell ref="A38:K38"/>
    <mergeCell ref="A39:K39"/>
    <mergeCell ref="A33:K33"/>
    <mergeCell ref="A34:K34"/>
    <mergeCell ref="A35:K35"/>
    <mergeCell ref="A36:K36"/>
    <mergeCell ref="A37:K37"/>
    <mergeCell ref="A9:D9"/>
    <mergeCell ref="A41:K41"/>
    <mergeCell ref="A42:K4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Option Button 1">
              <controlPr defaultSize="0" autoFill="0" autoLine="0" autoPict="0">
                <anchor moveWithCells="1">
                  <from>
                    <xdr:col>0</xdr:col>
                    <xdr:colOff>825500</xdr:colOff>
                    <xdr:row>0</xdr:row>
                    <xdr:rowOff>146050</xdr:rowOff>
                  </from>
                  <to>
                    <xdr:col>1</xdr:col>
                    <xdr:colOff>196850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Option Button 2">
              <controlPr defaultSize="0" autoFill="0" autoLine="0" autoPict="0">
                <anchor moveWithCells="1">
                  <from>
                    <xdr:col>0</xdr:col>
                    <xdr:colOff>825500</xdr:colOff>
                    <xdr:row>1</xdr:row>
                    <xdr:rowOff>139700</xdr:rowOff>
                  </from>
                  <to>
                    <xdr:col>1</xdr:col>
                    <xdr:colOff>196850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Option Button 3">
              <controlPr defaultSize="0" autoFill="0" autoLine="0" autoPict="0">
                <anchor moveWithCells="1">
                  <from>
                    <xdr:col>0</xdr:col>
                    <xdr:colOff>825500</xdr:colOff>
                    <xdr:row>2</xdr:row>
                    <xdr:rowOff>139700</xdr:rowOff>
                  </from>
                  <to>
                    <xdr:col>1</xdr:col>
                    <xdr:colOff>196850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Option Button 4">
              <controlPr defaultSize="0" autoFill="0" autoLine="0" autoPict="0">
                <anchor moveWithCells="1">
                  <from>
                    <xdr:col>0</xdr:col>
                    <xdr:colOff>825500</xdr:colOff>
                    <xdr:row>3</xdr:row>
                    <xdr:rowOff>114300</xdr:rowOff>
                  </from>
                  <to>
                    <xdr:col>1</xdr:col>
                    <xdr:colOff>196850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57"/>
  <sheetViews>
    <sheetView workbookViewId="0">
      <selection activeCell="D6" sqref="D6"/>
    </sheetView>
  </sheetViews>
  <sheetFormatPr baseColWidth="10" defaultColWidth="11" defaultRowHeight="12.5" x14ac:dyDescent="0.3"/>
  <cols>
    <col min="1" max="1" width="7.58203125" style="3" customWidth="1"/>
    <col min="2" max="2" width="15.6640625" style="3" customWidth="1"/>
    <col min="3" max="3" width="28.6640625" style="3" customWidth="1"/>
    <col min="4" max="5" width="28.1640625" style="3" customWidth="1"/>
    <col min="6" max="6" width="28" style="3" customWidth="1"/>
    <col min="7" max="16384" width="11" style="3"/>
  </cols>
  <sheetData>
    <row r="1" spans="1:7" ht="13" x14ac:dyDescent="0.3">
      <c r="A1" s="32" t="s">
        <v>46</v>
      </c>
      <c r="B1" s="34" t="s">
        <v>45</v>
      </c>
      <c r="C1" s="33" t="s">
        <v>9</v>
      </c>
      <c r="D1" s="42" t="s">
        <v>10</v>
      </c>
      <c r="E1" s="49" t="s">
        <v>18</v>
      </c>
      <c r="F1" s="40" t="s">
        <v>26</v>
      </c>
      <c r="G1" s="21"/>
    </row>
    <row r="2" spans="1:7" ht="39" hidden="1" customHeight="1" x14ac:dyDescent="0.3">
      <c r="A2" s="22" t="s">
        <v>114</v>
      </c>
      <c r="B2" s="55">
        <v>1</v>
      </c>
      <c r="C2" s="23"/>
      <c r="D2" s="35"/>
      <c r="E2" s="23"/>
      <c r="F2" s="43"/>
      <c r="G2" s="21"/>
    </row>
    <row r="3" spans="1:7" ht="25" x14ac:dyDescent="0.3">
      <c r="A3" s="22" t="s">
        <v>115</v>
      </c>
      <c r="B3" s="3" t="s">
        <v>99</v>
      </c>
      <c r="C3" s="24" t="s">
        <v>117</v>
      </c>
      <c r="D3" s="38" t="s">
        <v>118</v>
      </c>
      <c r="E3" s="24" t="s">
        <v>119</v>
      </c>
      <c r="F3" s="46" t="s">
        <v>120</v>
      </c>
      <c r="G3" s="21"/>
    </row>
    <row r="4" spans="1:7" ht="13" x14ac:dyDescent="0.3">
      <c r="A4" s="22"/>
      <c r="B4" s="3" t="s">
        <v>100</v>
      </c>
      <c r="C4" s="25" t="s">
        <v>39</v>
      </c>
      <c r="D4" s="37" t="s">
        <v>36</v>
      </c>
      <c r="E4" s="25" t="s">
        <v>37</v>
      </c>
      <c r="F4" s="44" t="s">
        <v>38</v>
      </c>
      <c r="G4" s="21"/>
    </row>
    <row r="5" spans="1:7" ht="13" x14ac:dyDescent="0.3">
      <c r="A5" s="22"/>
      <c r="B5" s="3" t="s">
        <v>101</v>
      </c>
      <c r="C5" s="52" t="s">
        <v>111</v>
      </c>
      <c r="D5" s="53" t="s">
        <v>112</v>
      </c>
      <c r="E5" s="52" t="s">
        <v>113</v>
      </c>
      <c r="F5" s="54" t="s">
        <v>110</v>
      </c>
      <c r="G5" s="21"/>
    </row>
    <row r="6" spans="1:7" ht="75" x14ac:dyDescent="0.3">
      <c r="A6" s="22"/>
      <c r="B6" s="3" t="s">
        <v>102</v>
      </c>
      <c r="C6" s="52" t="s">
        <v>127</v>
      </c>
      <c r="D6" s="53" t="s">
        <v>126</v>
      </c>
      <c r="E6" s="52" t="s">
        <v>128</v>
      </c>
      <c r="F6" s="54" t="s">
        <v>125</v>
      </c>
      <c r="G6" s="21"/>
    </row>
    <row r="7" spans="1:7" x14ac:dyDescent="0.3">
      <c r="A7" s="21"/>
      <c r="B7" s="21"/>
      <c r="C7" s="26"/>
      <c r="D7" s="35"/>
      <c r="E7" s="23"/>
      <c r="F7" s="45"/>
      <c r="G7" s="21"/>
    </row>
    <row r="8" spans="1:7" ht="13" x14ac:dyDescent="0.3">
      <c r="A8" s="22" t="s">
        <v>116</v>
      </c>
      <c r="B8" s="3" t="s">
        <v>79</v>
      </c>
      <c r="C8" s="24" t="s">
        <v>8</v>
      </c>
      <c r="D8" s="37" t="s">
        <v>8</v>
      </c>
      <c r="E8" s="25" t="s">
        <v>19</v>
      </c>
      <c r="F8" s="44" t="s">
        <v>0</v>
      </c>
      <c r="G8" s="21"/>
    </row>
    <row r="9" spans="1:7" x14ac:dyDescent="0.3">
      <c r="A9" s="21"/>
      <c r="B9" s="3" t="s">
        <v>80</v>
      </c>
      <c r="C9" s="24" t="s">
        <v>1</v>
      </c>
      <c r="D9" s="37" t="s">
        <v>11</v>
      </c>
      <c r="E9" s="25" t="s">
        <v>25</v>
      </c>
      <c r="F9" s="44" t="s">
        <v>27</v>
      </c>
      <c r="G9" s="21"/>
    </row>
    <row r="10" spans="1:7" x14ac:dyDescent="0.3">
      <c r="A10" s="21"/>
      <c r="B10" s="3" t="s">
        <v>81</v>
      </c>
      <c r="C10" s="24" t="s">
        <v>7</v>
      </c>
      <c r="D10" s="36" t="s">
        <v>34</v>
      </c>
      <c r="E10" s="25" t="s">
        <v>12</v>
      </c>
      <c r="F10" s="44" t="s">
        <v>28</v>
      </c>
      <c r="G10" s="21"/>
    </row>
    <row r="11" spans="1:7" x14ac:dyDescent="0.3">
      <c r="A11" s="21"/>
      <c r="B11" s="3" t="s">
        <v>82</v>
      </c>
      <c r="C11" s="24" t="s">
        <v>2</v>
      </c>
      <c r="D11" s="37" t="s">
        <v>13</v>
      </c>
      <c r="E11" s="25" t="s">
        <v>20</v>
      </c>
      <c r="F11" s="44" t="s">
        <v>29</v>
      </c>
      <c r="G11" s="21"/>
    </row>
    <row r="12" spans="1:7" x14ac:dyDescent="0.3">
      <c r="A12" s="21"/>
      <c r="B12" s="3" t="s">
        <v>83</v>
      </c>
      <c r="C12" s="24" t="s">
        <v>3</v>
      </c>
      <c r="D12" s="37" t="s">
        <v>14</v>
      </c>
      <c r="E12" s="25" t="s">
        <v>21</v>
      </c>
      <c r="F12" s="44" t="s">
        <v>30</v>
      </c>
      <c r="G12" s="21"/>
    </row>
    <row r="13" spans="1:7" x14ac:dyDescent="0.3">
      <c r="A13" s="21"/>
      <c r="B13" s="3" t="s">
        <v>84</v>
      </c>
      <c r="C13" s="24" t="s">
        <v>4</v>
      </c>
      <c r="D13" s="37" t="s">
        <v>15</v>
      </c>
      <c r="E13" s="25" t="s">
        <v>22</v>
      </c>
      <c r="F13" s="44" t="s">
        <v>31</v>
      </c>
      <c r="G13" s="21"/>
    </row>
    <row r="14" spans="1:7" x14ac:dyDescent="0.3">
      <c r="A14" s="21"/>
      <c r="B14" s="3" t="s">
        <v>85</v>
      </c>
      <c r="C14" s="24" t="s">
        <v>5</v>
      </c>
      <c r="D14" s="37" t="s">
        <v>16</v>
      </c>
      <c r="E14" s="25" t="s">
        <v>23</v>
      </c>
      <c r="F14" s="44" t="s">
        <v>32</v>
      </c>
      <c r="G14" s="21"/>
    </row>
    <row r="15" spans="1:7" x14ac:dyDescent="0.3">
      <c r="A15" s="21"/>
      <c r="B15" s="3" t="s">
        <v>86</v>
      </c>
      <c r="C15" s="24" t="s">
        <v>6</v>
      </c>
      <c r="D15" s="37" t="s">
        <v>17</v>
      </c>
      <c r="E15" s="25" t="s">
        <v>24</v>
      </c>
      <c r="F15" s="44" t="s">
        <v>33</v>
      </c>
      <c r="G15" s="21"/>
    </row>
    <row r="16" spans="1:7" x14ac:dyDescent="0.3">
      <c r="A16" s="21"/>
      <c r="B16" s="21"/>
      <c r="C16" s="26"/>
      <c r="D16" s="35"/>
      <c r="E16" s="23"/>
      <c r="F16" s="45"/>
      <c r="G16" s="21"/>
    </row>
    <row r="17" spans="1:7" x14ac:dyDescent="0.3">
      <c r="A17" s="21"/>
      <c r="B17" s="3" t="s">
        <v>87</v>
      </c>
      <c r="C17" s="24" t="s">
        <v>35</v>
      </c>
      <c r="D17" s="37" t="s">
        <v>107</v>
      </c>
      <c r="E17" s="25" t="s">
        <v>108</v>
      </c>
      <c r="F17" s="47" t="s">
        <v>109</v>
      </c>
      <c r="G17" s="20"/>
    </row>
    <row r="18" spans="1:7" x14ac:dyDescent="0.3">
      <c r="A18" s="21"/>
      <c r="B18" s="3" t="s">
        <v>88</v>
      </c>
      <c r="C18" s="25" t="s">
        <v>47</v>
      </c>
      <c r="D18" s="37" t="s">
        <v>55</v>
      </c>
      <c r="E18" s="25" t="s">
        <v>63</v>
      </c>
      <c r="F18" s="44" t="s">
        <v>71</v>
      </c>
      <c r="G18" s="20"/>
    </row>
    <row r="19" spans="1:7" x14ac:dyDescent="0.3">
      <c r="A19" s="21"/>
      <c r="B19" s="3" t="s">
        <v>89</v>
      </c>
      <c r="C19" s="25" t="s">
        <v>48</v>
      </c>
      <c r="D19" s="37" t="s">
        <v>56</v>
      </c>
      <c r="E19" s="25" t="s">
        <v>64</v>
      </c>
      <c r="F19" s="44" t="s">
        <v>72</v>
      </c>
      <c r="G19" s="20"/>
    </row>
    <row r="20" spans="1:7" ht="14.25" customHeight="1" x14ac:dyDescent="0.3">
      <c r="A20" s="21"/>
      <c r="B20" s="3" t="s">
        <v>90</v>
      </c>
      <c r="C20" s="25" t="s">
        <v>49</v>
      </c>
      <c r="D20" s="36" t="s">
        <v>57</v>
      </c>
      <c r="E20" s="25" t="s">
        <v>65</v>
      </c>
      <c r="F20" s="44" t="s">
        <v>73</v>
      </c>
      <c r="G20" s="20"/>
    </row>
    <row r="21" spans="1:7" x14ac:dyDescent="0.3">
      <c r="A21" s="21"/>
      <c r="B21" s="3" t="s">
        <v>91</v>
      </c>
      <c r="C21" s="25" t="s">
        <v>50</v>
      </c>
      <c r="D21" s="37" t="s">
        <v>58</v>
      </c>
      <c r="E21" s="25" t="s">
        <v>66</v>
      </c>
      <c r="F21" s="44" t="s">
        <v>74</v>
      </c>
      <c r="G21" s="20"/>
    </row>
    <row r="22" spans="1:7" ht="14.25" customHeight="1" x14ac:dyDescent="0.3">
      <c r="A22" s="21"/>
      <c r="B22" s="3" t="s">
        <v>92</v>
      </c>
      <c r="C22" s="25" t="s">
        <v>51</v>
      </c>
      <c r="D22" s="37" t="s">
        <v>59</v>
      </c>
      <c r="E22" s="25" t="s">
        <v>67</v>
      </c>
      <c r="F22" s="44" t="s">
        <v>75</v>
      </c>
      <c r="G22" s="20"/>
    </row>
    <row r="23" spans="1:7" ht="14.25" customHeight="1" x14ac:dyDescent="0.3">
      <c r="A23" s="21"/>
      <c r="B23" s="3" t="s">
        <v>93</v>
      </c>
      <c r="C23" s="25" t="s">
        <v>52</v>
      </c>
      <c r="D23" s="37" t="s">
        <v>60</v>
      </c>
      <c r="E23" s="25" t="s">
        <v>68</v>
      </c>
      <c r="F23" s="44" t="s">
        <v>76</v>
      </c>
      <c r="G23" s="20"/>
    </row>
    <row r="24" spans="1:7" x14ac:dyDescent="0.3">
      <c r="A24" s="21"/>
      <c r="B24" s="3" t="s">
        <v>94</v>
      </c>
      <c r="C24" s="25" t="s">
        <v>53</v>
      </c>
      <c r="D24" s="37" t="s">
        <v>61</v>
      </c>
      <c r="E24" s="25" t="s">
        <v>69</v>
      </c>
      <c r="F24" s="44" t="s">
        <v>77</v>
      </c>
      <c r="G24" s="20"/>
    </row>
    <row r="25" spans="1:7" x14ac:dyDescent="0.3">
      <c r="A25" s="21"/>
      <c r="B25" s="3" t="s">
        <v>95</v>
      </c>
      <c r="C25" s="25" t="s">
        <v>54</v>
      </c>
      <c r="D25" s="37" t="s">
        <v>62</v>
      </c>
      <c r="E25" s="25" t="s">
        <v>70</v>
      </c>
      <c r="F25" s="44" t="s">
        <v>78</v>
      </c>
      <c r="G25" s="20"/>
    </row>
    <row r="26" spans="1:7" x14ac:dyDescent="0.3">
      <c r="A26" s="21"/>
      <c r="B26" s="3" t="s">
        <v>96</v>
      </c>
      <c r="C26" s="25" t="s">
        <v>43</v>
      </c>
      <c r="D26" s="37" t="s">
        <v>42</v>
      </c>
      <c r="E26" s="25" t="s">
        <v>104</v>
      </c>
      <c r="F26" s="44" t="s">
        <v>41</v>
      </c>
      <c r="G26" s="21"/>
    </row>
    <row r="27" spans="1:7" x14ac:dyDescent="0.3">
      <c r="A27" s="21"/>
      <c r="B27" s="3" t="s">
        <v>97</v>
      </c>
      <c r="C27" s="56" t="s">
        <v>121</v>
      </c>
      <c r="D27" s="57" t="s">
        <v>122</v>
      </c>
      <c r="E27" s="56" t="s">
        <v>123</v>
      </c>
      <c r="F27" s="58" t="s">
        <v>124</v>
      </c>
      <c r="G27" s="21"/>
    </row>
    <row r="28" spans="1:7" x14ac:dyDescent="0.3">
      <c r="A28" s="21"/>
      <c r="B28" s="3" t="s">
        <v>98</v>
      </c>
      <c r="C28" s="25" t="s">
        <v>40</v>
      </c>
      <c r="D28" s="37" t="s">
        <v>106</v>
      </c>
      <c r="E28" s="25" t="s">
        <v>105</v>
      </c>
      <c r="F28" s="44" t="s">
        <v>44</v>
      </c>
      <c r="G28" s="21"/>
    </row>
    <row r="29" spans="1:7" ht="13" thickBot="1" x14ac:dyDescent="0.35">
      <c r="A29" s="21"/>
      <c r="B29" s="21"/>
      <c r="C29" s="27"/>
      <c r="D29" s="39"/>
      <c r="E29" s="27"/>
      <c r="F29" s="48"/>
      <c r="G29" s="21"/>
    </row>
    <row r="41" spans="3:4" x14ac:dyDescent="0.3">
      <c r="C41" s="9"/>
    </row>
    <row r="42" spans="3:4" x14ac:dyDescent="0.3">
      <c r="C42" s="9"/>
    </row>
    <row r="43" spans="3:4" x14ac:dyDescent="0.3">
      <c r="C43" s="9"/>
      <c r="D43" s="4"/>
    </row>
    <row r="44" spans="3:4" x14ac:dyDescent="0.3">
      <c r="C44" s="9"/>
    </row>
    <row r="45" spans="3:4" x14ac:dyDescent="0.3">
      <c r="C45" s="9"/>
    </row>
    <row r="46" spans="3:4" x14ac:dyDescent="0.3">
      <c r="C46" s="9"/>
    </row>
    <row r="47" spans="3:4" x14ac:dyDescent="0.3">
      <c r="C47" s="9"/>
    </row>
    <row r="48" spans="3:4" x14ac:dyDescent="0.3">
      <c r="C48" s="9"/>
    </row>
    <row r="49" spans="3:6" x14ac:dyDescent="0.3">
      <c r="C49" s="9"/>
      <c r="F49" s="4"/>
    </row>
    <row r="50" spans="3:6" x14ac:dyDescent="0.3">
      <c r="C50" s="9"/>
    </row>
    <row r="51" spans="3:6" x14ac:dyDescent="0.3">
      <c r="C51" s="9"/>
    </row>
    <row r="52" spans="3:6" x14ac:dyDescent="0.3">
      <c r="C52" s="9"/>
      <c r="D52" s="4"/>
    </row>
    <row r="53" spans="3:6" x14ac:dyDescent="0.3">
      <c r="C53" s="9"/>
    </row>
    <row r="54" spans="3:6" x14ac:dyDescent="0.3">
      <c r="C54" s="9"/>
    </row>
    <row r="55" spans="3:6" x14ac:dyDescent="0.3">
      <c r="C55" s="9"/>
    </row>
    <row r="56" spans="3:6" x14ac:dyDescent="0.3">
      <c r="C56" s="9"/>
    </row>
    <row r="57" spans="3:6" x14ac:dyDescent="0.3">
      <c r="C57" s="9"/>
    </row>
  </sheetData>
  <sheetProtection algorithmName="SHA-512" hashValue="xCoWcBVWX+Y7E1dFdVsbCTtTA1AfsKXFkHC3SbqARKI8nuETO2LjzJ/9r7H+Ap5ZkTY4cC7e/2JHbp6cXzpxUg==" saltValue="fXsj2yMrgcvT8n8DF1PaB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T5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2026-04-23T14:40:24Z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2025-04-23T16:32:07Z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747985d4-0ffb-4511-95fc-8006d4264ce2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