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1\Tabellen\"/>
    </mc:Choice>
  </mc:AlternateContent>
  <xr:revisionPtr revIDLastSave="0" documentId="13_ncr:1_{0D5C00EA-20A3-4821-B87F-CC658E23747F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7" i="22" l="1"/>
  <c r="A46" i="22"/>
  <c r="A45" i="22"/>
  <c r="A44" i="22"/>
  <c r="A43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3" i="22" l="1"/>
  <c r="A60" i="22" l="1"/>
  <c r="A59" i="22"/>
  <c r="A58" i="22"/>
  <c r="A56" i="22"/>
  <c r="A55" i="22"/>
  <c r="A54" i="22"/>
  <c r="A52" i="22"/>
  <c r="A51" i="22"/>
  <c r="A50" i="22"/>
  <c r="A49" i="22"/>
  <c r="A48" i="22"/>
</calcChain>
</file>

<file path=xl/sharedStrings.xml><?xml version="1.0" encoding="utf-8"?>
<sst xmlns="http://schemas.openxmlformats.org/spreadsheetml/2006/main" count="320" uniqueCount="283">
  <si>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</si>
  <si>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</si>
  <si>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</si>
  <si>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</si>
  <si>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</si>
  <si>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</si>
  <si>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</si>
  <si>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</si>
  <si>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</si>
  <si>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</si>
  <si>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</si>
  <si>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</si>
  <si>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</si>
  <si>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</si>
  <si>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</si>
  <si>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</si>
  <si>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</si>
  <si>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</si>
  <si>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</si>
  <si>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</si>
  <si>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</si>
  <si>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</si>
  <si>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</si>
  <si>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</si>
  <si>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</si>
  <si>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</si>
  <si>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</si>
  <si>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</si>
  <si>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</si>
  <si>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</si>
  <si>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</si>
  <si>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</si>
  <si>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</si>
  <si>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</si>
  <si>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</si>
  <si>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</si>
  <si>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</si>
  <si>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</si>
  <si>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</si>
  <si>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</si>
  <si>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</si>
  <si>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</si>
  <si>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</si>
  <si>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</si>
  <si>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</si>
  <si>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</si>
  <si>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</si>
  <si>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</si>
  <si>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</si>
  <si>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</si>
  <si>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</si>
  <si>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</si>
  <si>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</si>
  <si>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</si>
  <si>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</si>
  <si>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</si>
  <si>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</si>
  <si>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</si>
  <si>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</si>
  <si>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</si>
  <si>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</si>
  <si>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</si>
  <si>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</si>
  <si>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</si>
  <si>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</si>
  <si>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</si>
  <si>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</si>
  <si>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</si>
  <si>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</si>
  <si>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</si>
  <si>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</si>
  <si>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</si>
  <si>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</si>
  <si>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</si>
  <si>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</si>
  <si>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</si>
  <si>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</si>
  <si>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</si>
  <si>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</si>
  <si>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</si>
  <si>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</si>
  <si>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</si>
  <si>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</si>
  <si>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</si>
  <si>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</si>
  <si>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</si>
  <si>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</si>
  <si>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</si>
  <si>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</si>
  <si>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</si>
  <si>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</si>
  <si>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</si>
  <si>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</si>
  <si>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</si>
  <si>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</si>
  <si>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</si>
  <si>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</si>
  <si>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</si>
  <si>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</si>
  <si>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</si>
  <si>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</si>
  <si>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</si>
  <si>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</si>
  <si>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</si>
  <si>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</si>
  <si>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</si>
  <si>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</si>
  <si>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</si>
  <si>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</si>
  <si>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</si>
  <si>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</si>
  <si>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</si>
  <si>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</si>
  <si>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</si>
  <si>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</si>
  <si>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</si>
  <si>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</si>
  <si>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</si>
  <si>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</si>
  <si>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</si>
  <si>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</si>
  <si>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</si>
  <si>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</si>
  <si>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</si>
  <si>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</si>
  <si>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</si>
  <si>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</si>
  <si>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</si>
  <si>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</si>
  <si>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</si>
  <si>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</si>
  <si>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</si>
  <si>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</si>
  <si>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</si>
  <si>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</si>
  <si>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</si>
  <si>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</si>
  <si>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</si>
  <si>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</si>
  <si>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</si>
  <si>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</si>
  <si>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</si>
  <si>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</si>
  <si>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</si>
  <si>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</si>
  <si>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</si>
  <si>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</si>
  <si>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</si>
  <si>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</si>
  <si>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</si>
  <si>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</si>
  <si>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</si>
  <si>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</si>
  <si>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</si>
  <si>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</si>
  <si>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</si>
  <si>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</si>
  <si>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</si>
  <si>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</si>
  <si>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</si>
  <si>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</si>
  <si>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</si>
  <si>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</si>
  <si>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</si>
  <si>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</si>
  <si>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</si>
  <si>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</si>
  <si>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</si>
  <si>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</si>
  <si>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</si>
  <si>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</si>
  <si>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</si>
  <si>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</si>
  <si>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</si>
  <si>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</si>
  <si>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</si>
  <si>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</si>
  <si>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</si>
  <si>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</si>
  <si>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</si>
  <si>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</si>
  <si>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</si>
  <si>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</si>
  <si>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</si>
  <si>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</si>
  <si>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</si>
  <si>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</si>
  <si>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</si>
  <si>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</si>
  <si>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</si>
  <si>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</si>
  <si>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</si>
  <si>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</si>
  <si>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</si>
  <si>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</si>
  <si>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</si>
  <si>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</si>
  <si>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</si>
  <si>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</si>
  <si>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</si>
  <si>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</si>
  <si>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</si>
  <si>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</si>
  <si>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</si>
  <si>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</si>
  <si>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</si>
  <si>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</si>
  <si>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</si>
  <si>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</si>
  <si>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</si>
  <si>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</si>
  <si>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</si>
  <si>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</si>
  <si>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</si>
  <si>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</si>
  <si>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</si>
  <si>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</si>
  <si>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</si>
  <si>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</si>
  <si>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</si>
  <si>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</si>
  <si>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</si>
  <si>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</si>
  <si>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</si>
  <si>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</si>
  <si>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</si>
  <si>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</si>
  <si>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</si>
  <si>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</si>
  <si>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</si>
  <si>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</si>
  <si>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</si>
  <si>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</si>
  <si>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</si>
  <si>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</si>
  <si>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</si>
  <si>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</si>
  <si>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</si>
  <si>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</si>
  <si>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</si>
  <si>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</si>
  <si>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</si>
  <si>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</si>
  <si>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</si>
  <si>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</si>
  <si>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</si>
  <si>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</si>
  <si>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</si>
  <si>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</si>
  <si>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</si>
  <si>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</si>
  <si>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</si>
  <si>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</si>
  <si>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&lt;ZeilenTitel_32&gt;</t>
  </si>
  <si>
    <t>&lt;ZeilenTitel_33&gt;</t>
  </si>
  <si>
    <t>Q1 2025</t>
  </si>
  <si>
    <t>1° trim. 2025</t>
  </si>
  <si>
    <t>&lt;ZeilenTitel_34&gt;</t>
  </si>
  <si>
    <t>Q2 2025</t>
  </si>
  <si>
    <t>2° trim. 2025</t>
  </si>
  <si>
    <t>3° trim. 2025</t>
  </si>
  <si>
    <t>Q3 2025</t>
  </si>
  <si>
    <t>&lt;ZeilenTitel_35&gt;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</si>
  <si>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2017 - 1. Quartal 2026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</si>
  <si>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2026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</si>
  <si>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2017 - 1° trim. 2026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</si>
  <si>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2026</t>
    </r>
  </si>
  <si>
    <t>&lt;ZeilenTitel_36&gt;</t>
  </si>
  <si>
    <t>&lt;ZeilenTitel_37&gt;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</si>
  <si>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</si>
  <si>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</si>
  <si>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</si>
  <si>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</si>
  <si>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Q4 2025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</si>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</sst>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355600</xdr:colOff>
          <xdr:row>1</xdr:row>
          <xdr:rowOff>165100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355600</xdr:colOff>
          <xdr:row>2</xdr:row>
          <xdr:rowOff>165100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355600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355600</xdr:colOff>
          <xdr:row>4</xdr:row>
          <xdr:rowOff>146050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5"/>
  <sheetViews>
    <sheetView showGridLines="0" tabSelected="1" zoomScaleNormal="100" workbookViewId="0">
      <selection activeCell="G22" sqref="G22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0" t="str">
        <f>VLOOKUP("&lt;Titel&gt;",Uebersetzungen!$B$3:$F$66,Uebersetzungen!B$2+1,FALSE)</f>
        <v>Veränderungsraten gegenüber dem Vorquartal (in %), 2. Quartal 2017 - 1. Quartal 2026</v>
      </c>
      <c r="B7" s="80"/>
      <c r="C7" s="80"/>
      <c r="D7" s="80"/>
      <c r="E7" s="80"/>
      <c r="F7" s="80"/>
      <c r="G7" s="80"/>
      <c r="H7" s="80"/>
      <c r="I7" s="80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.15" customHeight="1" x14ac:dyDescent="0.3">
      <c r="A8" s="80" t="str">
        <f>VLOOKUP("&lt;Untertitel_1&gt;",Uebersetzungen!$B$3:$F$66,Uebersetzungen!B$2+1,FALSE)</f>
        <v>Schweizerischer Wohnimmobilienpreisindex, IMPI</v>
      </c>
      <c r="B8" s="80"/>
      <c r="C8" s="80"/>
      <c r="D8" s="80"/>
      <c r="E8" s="80"/>
      <c r="F8" s="8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.1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77" t="str">
        <f>VLOOKUP("&lt;Untertitel_2&gt;",Uebersetzungen!$B$3:$F$74,Uebersetzungen!$B$2+1,FALSE)</f>
        <v>Wohneigentum</v>
      </c>
      <c r="C10" s="78"/>
      <c r="D10" s="78"/>
      <c r="E10" s="78"/>
      <c r="F10" s="78"/>
      <c r="G10" s="79"/>
      <c r="H10" s="77" t="str">
        <f>VLOOKUP("&lt;Untertitel_3&gt;",Uebersetzungen!$B$3:$F$74,Uebersetzungen!$B$2+1,FALSE)</f>
        <v>Einfamilienhäuser</v>
      </c>
      <c r="I10" s="78"/>
      <c r="J10" s="78"/>
      <c r="K10" s="78"/>
      <c r="L10" s="78"/>
      <c r="M10" s="79"/>
      <c r="N10" s="77" t="str">
        <f>VLOOKUP("&lt;Untertitel_4&gt;",Uebersetzungen!$B$3:$F$74,Uebersetzungen!$B$2+1,FALSE)</f>
        <v>Eigentumswohnungen</v>
      </c>
      <c r="O10" s="78"/>
      <c r="P10" s="78"/>
      <c r="Q10" s="78"/>
      <c r="R10" s="78"/>
      <c r="S10" s="79"/>
      <c r="T10" s="1"/>
    </row>
    <row r="11" spans="1:21" ht="25.5" customHeight="1" x14ac:dyDescent="0.3">
      <c r="A11" s="55" t="str">
        <f>VLOOKUP("&lt;ZeilenTitel_1&gt;",Uebersetzungen!$B$3:$F$67,Uebersetzungen!$B$2+1,FALSE)</f>
        <v>Totalindex und Subindizes (Basis: Q4 2019 = 100)</v>
      </c>
      <c r="B11" s="56" t="str">
        <f>VLOOKUP("&lt;Spaltentitel_1&gt;",Uebersetzungen!$B$3:$F$71,Uebersetzungen!$B$2+1,FALSE)</f>
        <v xml:space="preserve">Total </v>
      </c>
      <c r="C11" s="57" t="str">
        <f>VLOOKUP("&lt;Spaltentitel_4&gt;",Uebersetzungen!$B$3:$F$71,Uebersetzungen!$B$2+1,FALSE)</f>
        <v>GemeindeTyp 1</v>
      </c>
      <c r="D11" s="57" t="str">
        <f>VLOOKUP("&lt;Spaltentitel_5&gt;",Uebersetzungen!$B$3:$F$71,Uebersetzungen!$B$2+1,FALSE)</f>
        <v>GemeindeTyp 2</v>
      </c>
      <c r="E11" s="57" t="str">
        <f>VLOOKUP("&lt;Spaltentitel_6&gt;",Uebersetzungen!$B$3:$F$71,Uebersetzungen!$B$2+1,FALSE)</f>
        <v>GemeindeTyp 3</v>
      </c>
      <c r="F11" s="57" t="str">
        <f>VLOOKUP("&lt;Spaltentitel_7&gt;",Uebersetzungen!$B$3:$F$71,Uebersetzungen!$B$2+1,FALSE)</f>
        <v>GemeindeTyp 4</v>
      </c>
      <c r="G11" s="57" t="str">
        <f>VLOOKUP("&lt;Spaltentitel_8&gt;",Uebersetzungen!$B$3:$F$71,Uebersetzungen!$B$2+1,FALSE)</f>
        <v>GemeindeTyp 5</v>
      </c>
      <c r="H11" s="56" t="str">
        <f>VLOOKUP("&lt;Spaltentitel_2&gt;",Uebersetzungen!$B$3:$F$71,Uebersetzungen!$B$2+1,FALSE)</f>
        <v>EFH</v>
      </c>
      <c r="I11" s="57" t="str">
        <f>VLOOKUP("&lt;Spaltentitel_4&gt;",Uebersetzungen!$B$3:$F$71,Uebersetzungen!$B$2+1,FALSE)</f>
        <v>GemeindeTyp 1</v>
      </c>
      <c r="J11" s="57" t="str">
        <f>VLOOKUP("&lt;Spaltentitel_5&gt;",Uebersetzungen!$B$3:$F$71,Uebersetzungen!$B$2+1,FALSE)</f>
        <v>GemeindeTyp 2</v>
      </c>
      <c r="K11" s="57" t="str">
        <f>VLOOKUP("&lt;Spaltentitel_6&gt;",Uebersetzungen!$B$3:$F$71,Uebersetzungen!$B$2+1,FALSE)</f>
        <v>GemeindeTyp 3</v>
      </c>
      <c r="L11" s="57" t="str">
        <f>VLOOKUP("&lt;Spaltentitel_7&gt;",Uebersetzungen!$B$3:$F$71,Uebersetzungen!$B$2+1,FALSE)</f>
        <v>GemeindeTyp 4</v>
      </c>
      <c r="M11" s="57" t="str">
        <f>VLOOKUP("&lt;Spaltentitel_8&gt;",Uebersetzungen!$B$3:$F$71,Uebersetzungen!$B$2+1,FALSE)</f>
        <v>GemeindeTyp 5</v>
      </c>
      <c r="N11" s="56" t="str">
        <f>VLOOKUP("&lt;Spaltentitel_3&gt;",Uebersetzungen!$B$3:$F$71,Uebersetzungen!$B$2+1,FALSE)</f>
        <v>EGW</v>
      </c>
      <c r="O11" s="57" t="str">
        <f>VLOOKUP("&lt;Spaltentitel_4&gt;",Uebersetzungen!$B$3:$F$71,Uebersetzungen!$B$2+1,FALSE)</f>
        <v>GemeindeTyp 1</v>
      </c>
      <c r="P11" s="57" t="str">
        <f>VLOOKUP("&lt;Spaltentitel_5&gt;",Uebersetzungen!$B$3:$F$71,Uebersetzungen!$B$2+1,FALSE)</f>
        <v>GemeindeTyp 2</v>
      </c>
      <c r="Q11" s="57" t="str">
        <f>VLOOKUP("&lt;Spaltentitel_6&gt;",Uebersetzungen!$B$3:$F$71,Uebersetzungen!$B$2+1,FALSE)</f>
        <v>GemeindeTyp 3</v>
      </c>
      <c r="R11" s="57" t="str">
        <f>VLOOKUP("&lt;Spaltentitel_7&gt;",Uebersetzungen!$B$3:$F$71,Uebersetzungen!$B$2+1,FALSE)</f>
        <v>GemeindeTyp 4</v>
      </c>
      <c r="S11" s="75" t="str">
        <f>VLOOKUP("&lt;Spaltentitel_8&gt;",Uebersetzungen!$B$3:$F$71,Uebersetzungen!$B$2+1,FALSE)</f>
        <v>GemeindeTyp 5</v>
      </c>
      <c r="T11" s="1"/>
    </row>
    <row r="12" spans="1:21" ht="13" customHeight="1" x14ac:dyDescent="0.3">
      <c r="A12" s="58" t="str">
        <f>VLOOKUP("&lt;ZeilenTitel_2&gt;",Uebersetzungen!$B$3:$F$74,Uebersetzungen!$B$2+1,FALSE)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3" customHeight="1" x14ac:dyDescent="0.3">
      <c r="A13" s="58" t="str">
        <f>VLOOKUP("&lt;ZeilenTitel_3&gt;",Uebersetzungen!$B$3:$F$74,Uebersetzungen!$B$2+1,FALSE)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3" customHeight="1" x14ac:dyDescent="0.3">
      <c r="A14" s="58" t="str">
        <f>VLOOKUP("&lt;ZeilenTitel_4&gt;",Uebersetzungen!$B$3:$F$74,Uebersetzungen!$B$2+1,FALSE)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3" customHeight="1" x14ac:dyDescent="0.3">
      <c r="A15" s="58" t="str">
        <f>VLOOKUP("&lt;ZeilenTitel_5&gt;",Uebersetzungen!$B$3:$F$74,Uebersetzungen!$B$2+1,FALSE)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3" customHeight="1" x14ac:dyDescent="0.3">
      <c r="A16" s="58" t="str">
        <f>VLOOKUP("&lt;ZeilenTitel_6&gt;",Uebersetzungen!$B$3:$F$74,Uebersetzungen!$B$2+1,FALSE)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3" customHeight="1" x14ac:dyDescent="0.3">
      <c r="A17" s="58" t="str">
        <f>VLOOKUP("&lt;ZeilenTitel_7&gt;",Uebersetzungen!$B$3:$F$74,Uebersetzungen!$B$2+1,FALSE)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3" customHeight="1" x14ac:dyDescent="0.3">
      <c r="A18" s="58" t="str">
        <f>VLOOKUP("&lt;ZeilenTitel_8&gt;",Uebersetzungen!$B$3:$F$74,Uebersetzungen!$B$2+1,FALSE)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3" customHeight="1" x14ac:dyDescent="0.3">
      <c r="A19" s="58" t="str">
        <f>VLOOKUP("&lt;ZeilenTitel_9&gt;",Uebersetzungen!$B$3:$F$74,Uebersetzungen!$B$2+1,FALSE)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3" customHeight="1" x14ac:dyDescent="0.3">
      <c r="A20" s="58" t="str">
        <f>VLOOKUP("&lt;ZeilenTitel_10&gt;",Uebersetzungen!$B$3:$F$74,Uebersetzungen!$B$2+1,FALSE)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3" customHeight="1" x14ac:dyDescent="0.3">
      <c r="A21" s="58" t="str">
        <f>VLOOKUP("&lt;ZeilenTitel_11&gt;",Uebersetzungen!$B$3:$F$71,Uebersetzungen!$B$2+1,FALSE)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3" customHeight="1" x14ac:dyDescent="0.3">
      <c r="A22" s="58" t="str">
        <f>VLOOKUP("&lt;ZeilenTitel_12&gt;",Uebersetzungen!$B$3:$F$71,Uebersetzungen!$B$2+1,FALSE)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3" customHeight="1" x14ac:dyDescent="0.3">
      <c r="A23" s="58" t="str">
        <f>VLOOKUP("&lt;ZeilenTitel_13&gt;",Uebersetzungen!$B$3:$F$71,Uebersetzungen!$B$2+1,FALSE)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3" customHeight="1" x14ac:dyDescent="0.3">
      <c r="A24" s="58" t="str">
        <f>VLOOKUP("&lt;ZeilenTitel_14&gt;",Uebersetzungen!$B$3:$F$71,Uebersetzungen!$B$2+1,FALSE)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3" customHeight="1" x14ac:dyDescent="0.3">
      <c r="A25" s="58" t="str">
        <f>VLOOKUP("&lt;ZeilenTitel_15&gt;",Uebersetzungen!$B$3:$F$71,Uebersetzungen!$B$2+1,FALSE)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3" customHeight="1" x14ac:dyDescent="0.3">
      <c r="A26" s="58" t="str">
        <f>VLOOKUP("&lt;ZeilenTitel_16&gt;",Uebersetzungen!$B$3:$F$71,Uebersetzungen!$B$2+1,FALSE)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3" customHeight="1" x14ac:dyDescent="0.3">
      <c r="A27" s="58" t="str">
        <f>VLOOKUP("&lt;ZeilenTitel_17&gt;",Uebersetzungen!$B$3:$F$71,Uebersetzungen!$B$2+1,FALSE)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3" customHeight="1" x14ac:dyDescent="0.3">
      <c r="A28" s="58" t="str">
        <f>VLOOKUP("&lt;ZeilenTitel_18&gt;",Uebersetzungen!$B$3:$F$71,Uebersetzungen!$B$2+1,FALSE)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3" customHeight="1" x14ac:dyDescent="0.3">
      <c r="A29" s="58" t="str">
        <f>VLOOKUP("&lt;ZeilenTitel_19&gt;",Uebersetzungen!$B$3:$F$71,Uebersetzungen!$B$2+1,FALSE)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3" customHeight="1" x14ac:dyDescent="0.3">
      <c r="A30" s="58" t="str">
        <f>VLOOKUP("&lt;ZeilenTitel_20&gt;",Uebersetzungen!$B$3:$F$71,Uebersetzungen!$B$2+1,FALSE)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3" customHeight="1" x14ac:dyDescent="0.3">
      <c r="A31" s="58" t="str">
        <f>VLOOKUP("&lt;ZeilenTitel_21&gt;",Uebersetzungen!$B$3:$F$71,Uebersetzungen!$B$2+1,FALSE)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3" customHeight="1" x14ac:dyDescent="0.3">
      <c r="A32" s="58" t="str">
        <f>VLOOKUP("&lt;ZeilenTitel_22&gt;",Uebersetzungen!$B$3:$F$71,Uebersetzungen!$B$2+1,FALSE)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3" customHeight="1" x14ac:dyDescent="0.3">
      <c r="A33" s="58" t="str">
        <f>VLOOKUP("&lt;ZeilenTitel_23&gt;",Uebersetzungen!$B$3:$F$71,Uebersetzungen!$B$2+1,FALSE)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3" customHeight="1" x14ac:dyDescent="0.3">
      <c r="A34" s="58" t="str">
        <f>VLOOKUP("&lt;ZeilenTitel_24&gt;",Uebersetzungen!$B$3:$F$71,Uebersetzungen!$B$2+1,FALSE)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3" customHeight="1" x14ac:dyDescent="0.3">
      <c r="A35" s="58" t="str">
        <f>VLOOKUP("&lt;ZeilenTitel_25&gt;",Uebersetzungen!$B$3:$F$71,Uebersetzungen!$B$2+1,FALSE)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3" customHeight="1" x14ac:dyDescent="0.3">
      <c r="A36" s="58" t="str">
        <f>VLOOKUP("&lt;ZeilenTitel_26&gt;",Uebersetzungen!$B$3:$F$71,Uebersetzungen!$B$2+1,FALSE)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3" customHeight="1" x14ac:dyDescent="0.3">
      <c r="A37" s="58" t="str">
        <f>VLOOKUP("&lt;ZeilenTitel_27&gt;",Uebersetzungen!$B$3:$F$71,Uebersetzungen!$B$2+1,FALSE)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3" customHeight="1" x14ac:dyDescent="0.3">
      <c r="A38" s="58" t="str">
        <f>VLOOKUP("&lt;ZeilenTitel_28&gt;",Uebersetzungen!$B$3:$F$71,Uebersetzungen!$B$2+1,FALSE)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3" customHeight="1" x14ac:dyDescent="0.3">
      <c r="A39" s="58" t="str">
        <f>VLOOKUP("&lt;ZeilenTitel_29&gt;",Uebersetzungen!$B$3:$F$71,Uebersetzungen!$B$2+1,FALSE)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3" customHeight="1" x14ac:dyDescent="0.3">
      <c r="A40" s="58" t="str">
        <f>VLOOKUP("&lt;ZeilenTitel_30&gt;",Uebersetzungen!$B$3:$F$71,Uebersetzungen!$B$2+1,FALSE)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3" customHeight="1" x14ac:dyDescent="0.3">
      <c r="A41" s="58" t="str">
        <f>VLOOKUP("&lt;ZeilenTitel_31&gt;",Uebersetzungen!$B$3:$F$71,Uebersetzungen!$B$2+1,FALSE)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3" customHeight="1" x14ac:dyDescent="0.3">
      <c r="A42" s="58" t="str">
        <f>VLOOKUP("&lt;ZeilenTitel_32&gt;",Uebersetzungen!$B$3:$F$71,Uebersetzungen!$B$2+1,FALSE)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3" customHeight="1" x14ac:dyDescent="0.3">
      <c r="A43" s="58" t="str">
        <f>VLOOKUP("&lt;ZeilenTitel_33&gt;",Uebersetzungen!$B$3:$F$71,Uebersetzungen!$B$2+1,FALSE)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3" customHeight="1" x14ac:dyDescent="0.3">
      <c r="A44" s="58" t="str">
        <f>VLOOKUP("&lt;ZeilenTitel_34&gt;",Uebersetzungen!$B$3:$F$71,Uebersetzungen!$B$2+1,FALSE)</f>
        <v>Q2 2025</v>
      </c>
      <c r="B44" s="65">
        <v>1.9</v>
      </c>
      <c r="C44" s="66">
        <v>2.6</v>
      </c>
      <c r="D44" s="67">
        <v>1.5</v>
      </c>
      <c r="E44" s="67">
        <v>1.8</v>
      </c>
      <c r="F44" s="67">
        <v>0.6</v>
      </c>
      <c r="G44" s="68">
        <v>3.2</v>
      </c>
      <c r="H44" s="65">
        <v>1.5</v>
      </c>
      <c r="I44" s="67">
        <v>2.8</v>
      </c>
      <c r="J44" s="67">
        <v>1.2</v>
      </c>
      <c r="K44" s="67">
        <v>1.9</v>
      </c>
      <c r="L44" s="67">
        <v>-0.9</v>
      </c>
      <c r="M44" s="68">
        <v>3.4</v>
      </c>
      <c r="N44" s="65">
        <v>2.2000000000000002</v>
      </c>
      <c r="O44" s="67">
        <v>2.5</v>
      </c>
      <c r="P44" s="67">
        <v>1.7</v>
      </c>
      <c r="Q44" s="67">
        <v>1.7</v>
      </c>
      <c r="R44" s="67">
        <v>2.2000000000000002</v>
      </c>
      <c r="S44" s="68">
        <v>3</v>
      </c>
      <c r="T44" s="1"/>
      <c r="U44" s="59"/>
    </row>
    <row r="45" spans="1:21" ht="13" customHeight="1" x14ac:dyDescent="0.3">
      <c r="A45" s="58" t="str">
        <f>VLOOKUP("&lt;ZeilenTitel_35&gt;",Uebersetzungen!$B$3:$F$71,Uebersetzungen!$B$2+1,FALSE)</f>
        <v>Q3 2025</v>
      </c>
      <c r="B45" s="65">
        <v>0.8</v>
      </c>
      <c r="C45" s="66">
        <v>-0.9</v>
      </c>
      <c r="D45" s="67">
        <v>1.2</v>
      </c>
      <c r="E45" s="67">
        <v>1.9</v>
      </c>
      <c r="F45" s="67">
        <v>2.5</v>
      </c>
      <c r="G45" s="68">
        <v>0.2</v>
      </c>
      <c r="H45" s="65">
        <v>1.5</v>
      </c>
      <c r="I45" s="67">
        <v>-0.8</v>
      </c>
      <c r="J45" s="67">
        <v>3</v>
      </c>
      <c r="K45" s="67">
        <v>2.6</v>
      </c>
      <c r="L45" s="67">
        <v>3.7</v>
      </c>
      <c r="M45" s="68">
        <v>-0.3</v>
      </c>
      <c r="N45" s="65">
        <v>0.1</v>
      </c>
      <c r="O45" s="67">
        <v>-0.9</v>
      </c>
      <c r="P45" s="67">
        <v>-0.2</v>
      </c>
      <c r="Q45" s="67">
        <v>1.3</v>
      </c>
      <c r="R45" s="67">
        <v>1.1000000000000001</v>
      </c>
      <c r="S45" s="68">
        <v>0.8</v>
      </c>
      <c r="T45" s="1"/>
      <c r="U45" s="59"/>
    </row>
    <row r="46" spans="1:21" ht="13" customHeight="1" x14ac:dyDescent="0.3">
      <c r="A46" s="58" t="str">
        <f>VLOOKUP("&lt;ZeilenTitel_36&gt;",Uebersetzungen!$B$3:$F$71,Uebersetzungen!$B$2+1,FALSE)</f>
        <v>Q4 2025</v>
      </c>
      <c r="B46" s="65">
        <v>0.5</v>
      </c>
      <c r="C46" s="66">
        <v>0</v>
      </c>
      <c r="D46" s="67">
        <v>0.2</v>
      </c>
      <c r="E46" s="67">
        <v>1.2</v>
      </c>
      <c r="F46" s="67">
        <v>0.8</v>
      </c>
      <c r="G46" s="68">
        <v>1.1000000000000001</v>
      </c>
      <c r="H46" s="65">
        <v>0.4</v>
      </c>
      <c r="I46" s="67">
        <v>1.9</v>
      </c>
      <c r="J46" s="67">
        <v>-1.6</v>
      </c>
      <c r="K46" s="67">
        <v>1.6</v>
      </c>
      <c r="L46" s="67">
        <v>-0.8</v>
      </c>
      <c r="M46" s="68">
        <v>1.6</v>
      </c>
      <c r="N46" s="65">
        <v>0.6</v>
      </c>
      <c r="O46" s="67">
        <v>-1.4</v>
      </c>
      <c r="P46" s="67">
        <v>1.7</v>
      </c>
      <c r="Q46" s="67">
        <v>0.9</v>
      </c>
      <c r="R46" s="67">
        <v>2.4</v>
      </c>
      <c r="S46" s="68">
        <v>0.3</v>
      </c>
      <c r="T46" s="1"/>
      <c r="U46" s="59"/>
    </row>
    <row r="47" spans="1:21" ht="13" customHeight="1" x14ac:dyDescent="0.3">
      <c r="A47" s="60" t="str">
        <f>VLOOKUP("&lt;ZeilenTitel_37&gt;",Uebersetzungen!$B$3:$F$71,Uebersetzungen!$B$2+1,FALSE)</f>
        <v>Q1 2026</v>
      </c>
      <c r="B47" s="69">
        <v>1.5</v>
      </c>
      <c r="C47" s="70">
        <v>3.1</v>
      </c>
      <c r="D47" s="71">
        <v>1.5</v>
      </c>
      <c r="E47" s="71">
        <v>0</v>
      </c>
      <c r="F47" s="71">
        <v>0.7</v>
      </c>
      <c r="G47" s="72">
        <v>0.4</v>
      </c>
      <c r="H47" s="69">
        <v>1.1000000000000001</v>
      </c>
      <c r="I47" s="71">
        <v>1.9</v>
      </c>
      <c r="J47" s="71">
        <v>0.6</v>
      </c>
      <c r="K47" s="71">
        <v>-2.8</v>
      </c>
      <c r="L47" s="71">
        <v>2.2000000000000002</v>
      </c>
      <c r="M47" s="72">
        <v>0.6</v>
      </c>
      <c r="N47" s="69">
        <v>1.8</v>
      </c>
      <c r="O47" s="71">
        <v>3.9</v>
      </c>
      <c r="P47" s="71">
        <v>2.2000000000000002</v>
      </c>
      <c r="Q47" s="71">
        <v>2</v>
      </c>
      <c r="R47" s="71">
        <v>-1</v>
      </c>
      <c r="S47" s="72">
        <v>0.1</v>
      </c>
      <c r="T47" s="1"/>
      <c r="U47" s="59"/>
    </row>
    <row r="48" spans="1:21" ht="17.25" customHeight="1" x14ac:dyDescent="0.3">
      <c r="A48" s="84" t="str">
        <f>VLOOKUP("&lt;Legende_1&gt;",Uebersetzungen!$B$3:$F$66,Uebersetzungen!B$2+1,FALSE)</f>
        <v>Legende:</v>
      </c>
      <c r="B48" s="84"/>
      <c r="C48" s="84"/>
      <c r="D48" s="84"/>
      <c r="E48" s="84"/>
      <c r="F48" s="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45"/>
    </row>
    <row r="49" spans="1:20" ht="13" customHeight="1" x14ac:dyDescent="0.3">
      <c r="A49" s="76" t="str">
        <f>VLOOKUP("&lt;Legende_2&gt;",Uebersetzungen!$B$3:$F$66,Uebersetzungen!B$2+1,FALSE)</f>
        <v>Total - Wohneigentum (EFH und EGW)</v>
      </c>
      <c r="B49" s="76"/>
      <c r="C49" s="76"/>
      <c r="D49" s="76"/>
      <c r="E49" s="76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3" customHeight="1" x14ac:dyDescent="0.3">
      <c r="A50" s="76" t="str">
        <f>VLOOKUP("&lt;Legende_3&gt;",Uebersetzungen!$B$3:$F$66,Uebersetzungen!B$2+1,FALSE)</f>
        <v>EFH - Einfamilienhäuser</v>
      </c>
      <c r="B50" s="76"/>
      <c r="C50" s="76"/>
      <c r="D50" s="76"/>
      <c r="E50" s="76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3" customHeight="1" x14ac:dyDescent="0.3">
      <c r="A51" s="76" t="str">
        <f>VLOOKUP("&lt;Legende_4&gt;",Uebersetzungen!$B$3:$F$66,Uebersetzungen!B$2+1,FALSE)</f>
        <v xml:space="preserve">EGW - Eigentumswohnungen </v>
      </c>
      <c r="B51" s="76"/>
      <c r="C51" s="76"/>
      <c r="D51" s="76"/>
      <c r="E51" s="76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3" customHeight="1" x14ac:dyDescent="0.3">
      <c r="A52" s="76" t="str">
        <f>VLOOKUP("&lt;Legende_5&gt;",Uebersetzungen!$B$3:$F$66,Uebersetzungen!B$2+1,FALSE)</f>
        <v>GemeindeTyp 1 - Städtische Gemeinde einer grossen Agglomeration</v>
      </c>
      <c r="B52" s="76"/>
      <c r="C52" s="76"/>
      <c r="D52" s="76"/>
      <c r="E52" s="76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3" customHeight="1" x14ac:dyDescent="0.3">
      <c r="A53" s="76" t="str">
        <f>VLOOKUP("&lt;Legende_6&gt;",Uebersetzungen!$B$3:$F$66,Uebersetzungen!B$2+1,FALSE)</f>
        <v>GemeindeTyp 2 - Städtische Gemeinde einer mittelgrossen Agglomeration</v>
      </c>
      <c r="B53" s="76"/>
      <c r="C53" s="76"/>
      <c r="D53" s="76"/>
      <c r="E53" s="76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0" ht="13" customHeight="1" x14ac:dyDescent="0.3">
      <c r="A54" s="76" t="str">
        <f>VLOOKUP("&lt;Legende_7&gt;",Uebersetzungen!$B$3:$F$66,Uebersetzungen!B$2+1,FALSE)</f>
        <v>GemeindeTyp 3 - Städtische Gemeinde einer kleinen oder ausserhalb einer Agglomeration</v>
      </c>
      <c r="B54" s="76"/>
      <c r="C54" s="76"/>
      <c r="D54" s="76"/>
      <c r="E54" s="76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45"/>
    </row>
    <row r="55" spans="1:20" ht="13" customHeight="1" x14ac:dyDescent="0.3">
      <c r="A55" s="76" t="str">
        <f>VLOOKUP("&lt;Legende_8&gt;",Uebersetzungen!$B$3:$F$66,Uebersetzungen!B$2+1,FALSE)</f>
        <v xml:space="preserve">GemeindeTyp 4 - Intermediäre Gemeinde </v>
      </c>
      <c r="B55" s="76"/>
      <c r="C55" s="76"/>
      <c r="D55" s="76"/>
      <c r="E55" s="76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45"/>
    </row>
    <row r="56" spans="1:20" ht="13" customHeight="1" x14ac:dyDescent="0.3">
      <c r="A56" s="76" t="str">
        <f>VLOOKUP("&lt;Legende_9&gt;",Uebersetzungen!$B$3:$F$66,Uebersetzungen!B$2+1,FALSE)</f>
        <v>GemeindeTyp 5 - Ländliche Gemeinde</v>
      </c>
      <c r="B56" s="76"/>
      <c r="C56" s="76"/>
      <c r="D56" s="76"/>
      <c r="E56" s="76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45"/>
    </row>
    <row r="57" spans="1:20" ht="13" customHeight="1" x14ac:dyDescent="0.3">
      <c r="A57" s="84"/>
      <c r="B57" s="84"/>
      <c r="C57" s="84"/>
      <c r="D57" s="84"/>
      <c r="E57" s="84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1"/>
    </row>
    <row r="58" spans="1:20" ht="13" customHeight="1" x14ac:dyDescent="0.3">
      <c r="A58" s="81" t="str">
        <f>VLOOKUP("&lt;Quelle&gt;",Uebersetzungen!$B$3:$F$66,Uebersetzungen!B$2+1,FALSE)</f>
        <v>Quelle: BFS - Schweizerischer Wohnimmobilienpreisindex, IMPI</v>
      </c>
      <c r="B58" s="81"/>
      <c r="C58" s="81"/>
      <c r="D58" s="81"/>
      <c r="E58" s="81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"/>
    </row>
    <row r="59" spans="1:20" ht="13" customHeight="1" x14ac:dyDescent="0.3">
      <c r="A59" s="81" t="str">
        <f>VLOOKUP("&lt;CopyRight&gt;",Uebersetzungen!$B$3:$F$66,Uebersetzungen!B$2+1,FALSE)</f>
        <v>© BFS 2026</v>
      </c>
      <c r="B59" s="81"/>
      <c r="C59" s="81"/>
      <c r="D59" s="81"/>
      <c r="E59" s="81"/>
      <c r="F59" s="2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"/>
    </row>
    <row r="60" spans="1:20" ht="13" customHeight="1" x14ac:dyDescent="0.3">
      <c r="A60" s="81" t="str">
        <f>VLOOKUP("&lt;Auskunft&gt;",Uebersetzungen!$B$3:$F$66,Uebersetzungen!B$2+1,FALSE)</f>
        <v>Auskunft: Bundesamt für Statistik (BFS), IMPI@bfs.admin.ch, Tel. +41 58 463 60 69</v>
      </c>
      <c r="B60" s="81"/>
      <c r="C60" s="81"/>
      <c r="D60" s="81"/>
      <c r="E60" s="81"/>
      <c r="F60" s="2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4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</sheetData>
  <sheetProtection algorithmName="SHA-512" hashValue="KQPrqL++zgnT54GIvDcVYJIWm1NhaKVjlo6iql4mUD9vZtNsyEsDp3n2Qlu6FXaawDG9t94pHIQ76xYx7TBt6w==" saltValue="B769bAcZ1AjlZb8+ryZ2Lg==" spinCount="100000" sheet="1" objects="1" scenarios="1"/>
  <mergeCells count="19">
    <mergeCell ref="A7:I7"/>
    <mergeCell ref="A60:E60"/>
    <mergeCell ref="A1:B1"/>
    <mergeCell ref="A58:E58"/>
    <mergeCell ref="A59:E59"/>
    <mergeCell ref="A48:E48"/>
    <mergeCell ref="A57:E57"/>
    <mergeCell ref="A49:E49"/>
    <mergeCell ref="A50:E50"/>
    <mergeCell ref="A51:E51"/>
    <mergeCell ref="A52:E52"/>
    <mergeCell ref="A8:F8"/>
    <mergeCell ref="A53:E53"/>
    <mergeCell ref="A54:E54"/>
    <mergeCell ref="A55:E55"/>
    <mergeCell ref="A56:E56"/>
    <mergeCell ref="B10:G10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5"/>
  <sheetViews>
    <sheetView workbookViewId="0">
      <selection activeCell="D44" sqref="D44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263</v>
      </c>
      <c r="D3" s="31" t="s">
        <v>264</v>
      </c>
      <c r="E3" s="17" t="s">
        <v>265</v>
      </c>
      <c r="F3" s="41" t="s">
        <v>266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4.5" x14ac:dyDescent="0.3">
      <c r="A39" s="11"/>
      <c r="B39" s="3" t="s">
        <v>253</v>
      </c>
      <c r="C39" s="16" t="s">
        <v>250</v>
      </c>
      <c r="D39" s="29" t="s">
        <v>272</v>
      </c>
      <c r="E39" s="16" t="s">
        <v>251</v>
      </c>
      <c r="F39" s="49" t="s">
        <v>250</v>
      </c>
      <c r="G39" s="10"/>
    </row>
    <row r="40" spans="1:7" ht="14.5" x14ac:dyDescent="0.3">
      <c r="A40" s="11"/>
      <c r="B40" s="3" t="s">
        <v>254</v>
      </c>
      <c r="C40" s="16" t="s">
        <v>255</v>
      </c>
      <c r="D40" s="29" t="s">
        <v>271</v>
      </c>
      <c r="E40" s="16" t="s">
        <v>256</v>
      </c>
      <c r="F40" s="49" t="s">
        <v>255</v>
      </c>
      <c r="G40" s="10"/>
    </row>
    <row r="41" spans="1:7" ht="14.5" x14ac:dyDescent="0.3">
      <c r="A41" s="11"/>
      <c r="B41" s="3" t="s">
        <v>257</v>
      </c>
      <c r="C41" s="16" t="s">
        <v>258</v>
      </c>
      <c r="D41" s="29" t="s">
        <v>270</v>
      </c>
      <c r="E41" s="16" t="s">
        <v>259</v>
      </c>
      <c r="F41" s="49" t="s">
        <v>258</v>
      </c>
      <c r="G41" s="10"/>
    </row>
    <row r="42" spans="1:7" ht="14.5" x14ac:dyDescent="0.3">
      <c r="A42" s="11"/>
      <c r="B42" s="3" t="s">
        <v>262</v>
      </c>
      <c r="C42" s="16" t="s">
        <v>261</v>
      </c>
      <c r="D42" s="29" t="s">
        <v>269</v>
      </c>
      <c r="E42" s="16" t="s">
        <v>260</v>
      </c>
      <c r="F42" s="49" t="s">
        <v>261</v>
      </c>
      <c r="G42" s="10"/>
    </row>
    <row r="43" spans="1:7" ht="14.5" x14ac:dyDescent="0.3">
      <c r="A43" s="11"/>
      <c r="B43" s="3" t="s">
        <v>267</v>
      </c>
      <c r="C43" s="16" t="s">
        <v>273</v>
      </c>
      <c r="D43" s="29" t="s">
        <v>274</v>
      </c>
      <c r="E43" s="16" t="s">
        <v>275</v>
      </c>
      <c r="F43" s="49" t="s">
        <v>273</v>
      </c>
      <c r="G43" s="10"/>
    </row>
    <row r="44" spans="1:7" ht="14.5" x14ac:dyDescent="0.3">
      <c r="A44" s="11"/>
      <c r="B44" s="3" t="s">
        <v>268</v>
      </c>
      <c r="C44" s="73" t="s">
        <v>276</v>
      </c>
      <c r="D44" s="73" t="s">
        <v>282</v>
      </c>
      <c r="E44" s="73" t="s">
        <v>277</v>
      </c>
      <c r="F44" s="74" t="s">
        <v>276</v>
      </c>
      <c r="G44" s="10"/>
    </row>
    <row r="45" spans="1:7" x14ac:dyDescent="0.3">
      <c r="A45" s="10"/>
      <c r="B45" s="10"/>
      <c r="C45" s="18"/>
      <c r="D45" s="28"/>
      <c r="E45" s="12"/>
      <c r="F45" s="40"/>
      <c r="G45" s="10"/>
    </row>
    <row r="46" spans="1:7" ht="13" x14ac:dyDescent="0.3">
      <c r="A46" s="11" t="s">
        <v>91</v>
      </c>
      <c r="B46" s="3" t="s">
        <v>214</v>
      </c>
      <c r="C46" s="14" t="s">
        <v>8</v>
      </c>
      <c r="D46" s="32" t="s">
        <v>8</v>
      </c>
      <c r="E46" s="15" t="s">
        <v>19</v>
      </c>
      <c r="F46" s="39" t="s">
        <v>0</v>
      </c>
      <c r="G46" s="10"/>
    </row>
    <row r="47" spans="1:7" x14ac:dyDescent="0.3">
      <c r="A47" s="10"/>
      <c r="B47" s="3" t="s">
        <v>215</v>
      </c>
      <c r="C47" s="14" t="s">
        <v>1</v>
      </c>
      <c r="D47" s="32" t="s">
        <v>11</v>
      </c>
      <c r="E47" s="15" t="s">
        <v>25</v>
      </c>
      <c r="F47" s="39" t="s">
        <v>27</v>
      </c>
      <c r="G47" s="10"/>
    </row>
    <row r="48" spans="1:7" x14ac:dyDescent="0.3">
      <c r="A48" s="10"/>
      <c r="B48" s="3" t="s">
        <v>216</v>
      </c>
      <c r="C48" s="14" t="s">
        <v>7</v>
      </c>
      <c r="D48" s="30" t="s">
        <v>34</v>
      </c>
      <c r="E48" s="15" t="s">
        <v>12</v>
      </c>
      <c r="F48" s="39" t="s">
        <v>28</v>
      </c>
      <c r="G48" s="10"/>
    </row>
    <row r="49" spans="1:7" x14ac:dyDescent="0.3">
      <c r="A49" s="10"/>
      <c r="B49" s="3" t="s">
        <v>217</v>
      </c>
      <c r="C49" s="14" t="s">
        <v>2</v>
      </c>
      <c r="D49" s="32" t="s">
        <v>13</v>
      </c>
      <c r="E49" s="15" t="s">
        <v>20</v>
      </c>
      <c r="F49" s="39" t="s">
        <v>29</v>
      </c>
      <c r="G49" s="10"/>
    </row>
    <row r="50" spans="1:7" x14ac:dyDescent="0.3">
      <c r="A50" s="10"/>
      <c r="B50" s="3" t="s">
        <v>218</v>
      </c>
      <c r="C50" s="14" t="s">
        <v>3</v>
      </c>
      <c r="D50" s="32" t="s">
        <v>14</v>
      </c>
      <c r="E50" s="15" t="s">
        <v>21</v>
      </c>
      <c r="F50" s="39" t="s">
        <v>30</v>
      </c>
      <c r="G50" s="10"/>
    </row>
    <row r="51" spans="1:7" x14ac:dyDescent="0.3">
      <c r="A51" s="10"/>
      <c r="B51" s="3" t="s">
        <v>219</v>
      </c>
      <c r="C51" s="14" t="s">
        <v>4</v>
      </c>
      <c r="D51" s="32" t="s">
        <v>15</v>
      </c>
      <c r="E51" s="15" t="s">
        <v>22</v>
      </c>
      <c r="F51" s="39" t="s">
        <v>31</v>
      </c>
      <c r="G51" s="10"/>
    </row>
    <row r="52" spans="1:7" x14ac:dyDescent="0.3">
      <c r="A52" s="10"/>
      <c r="B52" s="3" t="s">
        <v>220</v>
      </c>
      <c r="C52" s="14" t="s">
        <v>5</v>
      </c>
      <c r="D52" s="32" t="s">
        <v>16</v>
      </c>
      <c r="E52" s="15" t="s">
        <v>23</v>
      </c>
      <c r="F52" s="39" t="s">
        <v>32</v>
      </c>
      <c r="G52" s="10"/>
    </row>
    <row r="53" spans="1:7" x14ac:dyDescent="0.3">
      <c r="A53" s="10"/>
      <c r="B53" s="3" t="s">
        <v>221</v>
      </c>
      <c r="C53" s="14" t="s">
        <v>6</v>
      </c>
      <c r="D53" s="32" t="s">
        <v>17</v>
      </c>
      <c r="E53" s="15" t="s">
        <v>24</v>
      </c>
      <c r="F53" s="39" t="s">
        <v>33</v>
      </c>
      <c r="G53" s="10"/>
    </row>
    <row r="54" spans="1:7" x14ac:dyDescent="0.3">
      <c r="A54" s="10"/>
      <c r="B54" s="10"/>
      <c r="C54" s="18"/>
      <c r="D54" s="28"/>
      <c r="E54" s="12"/>
      <c r="F54" s="40"/>
      <c r="G54" s="10"/>
    </row>
    <row r="55" spans="1:7" x14ac:dyDescent="0.3">
      <c r="A55" s="10"/>
      <c r="B55" s="3" t="s">
        <v>78</v>
      </c>
      <c r="C55" s="14" t="s">
        <v>35</v>
      </c>
      <c r="D55" s="32" t="s">
        <v>96</v>
      </c>
      <c r="E55" s="15" t="s">
        <v>97</v>
      </c>
      <c r="F55" s="42" t="s">
        <v>98</v>
      </c>
      <c r="G55" s="9"/>
    </row>
    <row r="56" spans="1:7" x14ac:dyDescent="0.3">
      <c r="A56" s="10"/>
      <c r="B56" s="3" t="s">
        <v>79</v>
      </c>
      <c r="C56" s="15" t="s">
        <v>47</v>
      </c>
      <c r="D56" s="32" t="s">
        <v>55</v>
      </c>
      <c r="E56" s="15" t="s">
        <v>63</v>
      </c>
      <c r="F56" s="39" t="s">
        <v>71</v>
      </c>
      <c r="G56" s="9"/>
    </row>
    <row r="57" spans="1:7" x14ac:dyDescent="0.3">
      <c r="A57" s="10"/>
      <c r="B57" s="3" t="s">
        <v>80</v>
      </c>
      <c r="C57" s="15" t="s">
        <v>48</v>
      </c>
      <c r="D57" s="32" t="s">
        <v>56</v>
      </c>
      <c r="E57" s="15" t="s">
        <v>64</v>
      </c>
      <c r="F57" s="39" t="s">
        <v>72</v>
      </c>
      <c r="G57" s="9"/>
    </row>
    <row r="58" spans="1:7" ht="14.25" customHeight="1" x14ac:dyDescent="0.3">
      <c r="A58" s="10"/>
      <c r="B58" s="3" t="s">
        <v>81</v>
      </c>
      <c r="C58" s="15" t="s">
        <v>49</v>
      </c>
      <c r="D58" s="30" t="s">
        <v>57</v>
      </c>
      <c r="E58" s="15" t="s">
        <v>65</v>
      </c>
      <c r="F58" s="39" t="s">
        <v>73</v>
      </c>
      <c r="G58" s="9"/>
    </row>
    <row r="59" spans="1:7" x14ac:dyDescent="0.3">
      <c r="A59" s="10"/>
      <c r="B59" s="3" t="s">
        <v>82</v>
      </c>
      <c r="C59" s="15" t="s">
        <v>50</v>
      </c>
      <c r="D59" s="32" t="s">
        <v>58</v>
      </c>
      <c r="E59" s="15" t="s">
        <v>66</v>
      </c>
      <c r="F59" s="39" t="s">
        <v>74</v>
      </c>
      <c r="G59" s="9"/>
    </row>
    <row r="60" spans="1:7" ht="14.25" customHeight="1" x14ac:dyDescent="0.3">
      <c r="A60" s="10"/>
      <c r="B60" s="3" t="s">
        <v>83</v>
      </c>
      <c r="C60" s="15" t="s">
        <v>51</v>
      </c>
      <c r="D60" s="32" t="s">
        <v>59</v>
      </c>
      <c r="E60" s="15" t="s">
        <v>67</v>
      </c>
      <c r="F60" s="39" t="s">
        <v>237</v>
      </c>
      <c r="G60" s="9"/>
    </row>
    <row r="61" spans="1:7" ht="14.25" customHeight="1" x14ac:dyDescent="0.3">
      <c r="A61" s="10"/>
      <c r="B61" s="3" t="s">
        <v>84</v>
      </c>
      <c r="C61" s="15" t="s">
        <v>52</v>
      </c>
      <c r="D61" s="32" t="s">
        <v>60</v>
      </c>
      <c r="E61" s="15" t="s">
        <v>68</v>
      </c>
      <c r="F61" s="39" t="s">
        <v>75</v>
      </c>
      <c r="G61" s="9"/>
    </row>
    <row r="62" spans="1:7" x14ac:dyDescent="0.3">
      <c r="A62" s="10"/>
      <c r="B62" s="3" t="s">
        <v>85</v>
      </c>
      <c r="C62" s="15" t="s">
        <v>53</v>
      </c>
      <c r="D62" s="32" t="s">
        <v>61</v>
      </c>
      <c r="E62" s="15" t="s">
        <v>69</v>
      </c>
      <c r="F62" s="39" t="s">
        <v>76</v>
      </c>
      <c r="G62" s="9"/>
    </row>
    <row r="63" spans="1:7" x14ac:dyDescent="0.3">
      <c r="A63" s="10"/>
      <c r="B63" s="3" t="s">
        <v>86</v>
      </c>
      <c r="C63" s="15" t="s">
        <v>54</v>
      </c>
      <c r="D63" s="32" t="s">
        <v>62</v>
      </c>
      <c r="E63" s="15" t="s">
        <v>70</v>
      </c>
      <c r="F63" s="39" t="s">
        <v>77</v>
      </c>
      <c r="G63" s="9"/>
    </row>
    <row r="64" spans="1:7" x14ac:dyDescent="0.3">
      <c r="A64" s="10"/>
      <c r="B64" s="3" t="s">
        <v>87</v>
      </c>
      <c r="C64" s="15" t="s">
        <v>43</v>
      </c>
      <c r="D64" s="32" t="s">
        <v>42</v>
      </c>
      <c r="E64" s="15" t="s">
        <v>93</v>
      </c>
      <c r="F64" s="39" t="s">
        <v>41</v>
      </c>
      <c r="G64" s="10"/>
    </row>
    <row r="65" spans="1:7" x14ac:dyDescent="0.3">
      <c r="A65" s="10"/>
      <c r="B65" s="3" t="s">
        <v>88</v>
      </c>
      <c r="C65" s="46" t="s">
        <v>281</v>
      </c>
      <c r="D65" s="47" t="s">
        <v>280</v>
      </c>
      <c r="E65" s="46" t="s">
        <v>278</v>
      </c>
      <c r="F65" s="48" t="s">
        <v>279</v>
      </c>
      <c r="G65" s="10"/>
    </row>
    <row r="66" spans="1:7" x14ac:dyDescent="0.3">
      <c r="A66" s="10"/>
      <c r="B66" s="3" t="s">
        <v>89</v>
      </c>
      <c r="C66" s="15" t="s">
        <v>40</v>
      </c>
      <c r="D66" s="32" t="s">
        <v>95</v>
      </c>
      <c r="E66" s="15" t="s">
        <v>94</v>
      </c>
      <c r="F66" s="39" t="s">
        <v>44</v>
      </c>
      <c r="G66" s="10"/>
    </row>
    <row r="67" spans="1:7" ht="13" thickBot="1" x14ac:dyDescent="0.35">
      <c r="A67" s="10"/>
      <c r="B67" s="10"/>
      <c r="C67" s="19"/>
      <c r="D67" s="34"/>
      <c r="E67" s="19"/>
      <c r="F67" s="43"/>
      <c r="G67" s="10"/>
    </row>
    <row r="79" spans="1:7" x14ac:dyDescent="0.3">
      <c r="C79" s="6"/>
    </row>
    <row r="80" spans="1:7" x14ac:dyDescent="0.3">
      <c r="C80" s="6"/>
    </row>
    <row r="81" spans="3:6" x14ac:dyDescent="0.3">
      <c r="C81" s="6"/>
      <c r="D81" s="4"/>
    </row>
    <row r="82" spans="3:6" x14ac:dyDescent="0.3">
      <c r="C82" s="6"/>
    </row>
    <row r="83" spans="3:6" x14ac:dyDescent="0.3">
      <c r="C83" s="6"/>
    </row>
    <row r="84" spans="3:6" x14ac:dyDescent="0.3">
      <c r="C84" s="6"/>
    </row>
    <row r="85" spans="3:6" x14ac:dyDescent="0.3">
      <c r="C85" s="6"/>
    </row>
    <row r="86" spans="3:6" x14ac:dyDescent="0.3">
      <c r="C86" s="6"/>
    </row>
    <row r="87" spans="3:6" x14ac:dyDescent="0.3">
      <c r="C87" s="6"/>
      <c r="F87" s="4"/>
    </row>
    <row r="88" spans="3:6" x14ac:dyDescent="0.3">
      <c r="C88" s="6"/>
    </row>
    <row r="89" spans="3:6" x14ac:dyDescent="0.3">
      <c r="C89" s="6"/>
    </row>
    <row r="90" spans="3:6" x14ac:dyDescent="0.3">
      <c r="C90" s="6"/>
      <c r="D90" s="4"/>
    </row>
    <row r="91" spans="3:6" x14ac:dyDescent="0.3">
      <c r="C91" s="6"/>
    </row>
    <row r="92" spans="3:6" x14ac:dyDescent="0.3">
      <c r="C92" s="6"/>
    </row>
    <row r="93" spans="3:6" x14ac:dyDescent="0.3">
      <c r="C93" s="6"/>
    </row>
    <row r="94" spans="3:6" x14ac:dyDescent="0.3">
      <c r="C94" s="6"/>
    </row>
    <row r="95" spans="3:6" x14ac:dyDescent="0.3">
      <c r="C95" s="6"/>
    </row>
  </sheetData>
  <sheetProtection algorithmName="SHA-512" hashValue="c5c9Dl2rlnZljJd2tl9cwmLRlIy7sTQ5ErKMe7ygMD+necgmGNegex1+k8DGfurchESpqlfJVgLWojWq0S6wDA==" saltValue="LzjL5KV+c9I0x4e53VJOg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2026-04-23T12:53:36Z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