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codeName="DieseArbeitsmappe"/>
  <mc:AlternateContent xmlns:mc="http://schemas.openxmlformats.org/markup-compatibility/2006">
    <mc:Choice Requires="x15">
      <x15ac:absPath xmlns:x15ac="http://schemas.microsoft.com/office/spreadsheetml/2010/11/ac" url="Q:\WI\PREIS\40_Immobilien\Diffusion\2026_Q1\2025_Q3_Tabellen\"/>
    </mc:Choice>
  </mc:AlternateContent>
  <xr:revisionPtr revIDLastSave="0" documentId="13_ncr:1_{0203A331-AD3E-48B0-974F-3160A22201D9}" xr6:coauthVersionLast="47" xr6:coauthVersionMax="47" xr10:uidLastSave="{00000000-0000-0000-0000-000000000000}"/>
  <bookViews>
    <workbookView xWindow="-28920" yWindow="-120" windowWidth="29040" windowHeight="17520" tabRatio="722" xr2:uid="{00000000-000D-0000-FFFF-FFFF00000000}"/>
  </bookViews>
  <sheets>
    <sheet name="T2" sheetId="3" r:id="rId1"/>
    <sheet name="Uebersetzungen" sheetId="25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48" i="3" l="1"/>
  <c r="A47" i="3"/>
  <c r="A46" i="3"/>
  <c r="A45" i="3"/>
  <c r="A44" i="3"/>
  <c r="A43" i="3"/>
  <c r="A42" i="3"/>
  <c r="A41" i="3"/>
  <c r="A40" i="3"/>
  <c r="A39" i="3"/>
  <c r="A38" i="3"/>
  <c r="A37" i="3"/>
  <c r="A20" i="3"/>
  <c r="A19" i="3"/>
  <c r="A18" i="3"/>
  <c r="A17" i="3"/>
  <c r="A16" i="3"/>
  <c r="A15" i="3"/>
  <c r="A14" i="3"/>
  <c r="A13" i="3"/>
  <c r="A12" i="3"/>
  <c r="A36" i="3"/>
  <c r="A35" i="3"/>
  <c r="D11" i="3"/>
  <c r="N10" i="3"/>
  <c r="H10" i="3"/>
  <c r="B10" i="3"/>
  <c r="A8" i="3"/>
  <c r="A7" i="3"/>
  <c r="N11" i="3" l="1"/>
  <c r="H11" i="3"/>
  <c r="B11" i="3"/>
  <c r="S11" i="3"/>
  <c r="R11" i="3"/>
  <c r="Q11" i="3"/>
  <c r="P11" i="3"/>
  <c r="O11" i="3"/>
  <c r="M11" i="3"/>
  <c r="L11" i="3"/>
  <c r="K11" i="3"/>
  <c r="J11" i="3"/>
  <c r="I11" i="3"/>
  <c r="G11" i="3"/>
  <c r="F11" i="3"/>
  <c r="E11" i="3"/>
  <c r="C11" i="3"/>
  <c r="A34" i="3"/>
  <c r="A33" i="3"/>
  <c r="A32" i="3"/>
  <c r="A31" i="3"/>
  <c r="A30" i="3"/>
  <c r="A29" i="3"/>
  <c r="A28" i="3"/>
  <c r="A11" i="3"/>
  <c r="A27" i="3"/>
  <c r="A26" i="3"/>
  <c r="A25" i="3"/>
  <c r="A24" i="3"/>
  <c r="A23" i="3"/>
  <c r="A22" i="3"/>
  <c r="A21" i="3"/>
  <c r="A61" i="3" l="1"/>
  <c r="A60" i="3"/>
  <c r="A59" i="3"/>
  <c r="A57" i="3"/>
  <c r="A56" i="3"/>
  <c r="A55" i="3"/>
  <c r="A54" i="3"/>
  <c r="A53" i="3"/>
  <c r="A52" i="3"/>
  <c r="A51" i="3"/>
  <c r="A50" i="3"/>
  <c r="A49" i="3"/>
</calcChain>
</file>

<file path=xl/sharedStrings.xml><?xml version="1.0" encoding="utf-8"?>
<sst xmlns="http://schemas.openxmlformats.org/spreadsheetml/2006/main" count="324" uniqueCount="286">
  <si>
    <t>Q1 2019</t>
  </si>
  <si>
    <t>Q2 2019</t>
  </si>
  <si>
    <t>Q3 2019</t>
  </si>
  <si>
    <t>Q4 2019</t>
  </si>
  <si>
    <t>Q1 2020</t>
  </si>
  <si>
    <t>Q2 2020</t>
  </si>
  <si>
    <t>Total</t>
  </si>
  <si>
    <t>EFH</t>
  </si>
  <si>
    <t>GemeindeTyp 1</t>
  </si>
  <si>
    <t>GemeindeTyp 2</t>
  </si>
  <si>
    <t>GemeindeTyp 3</t>
  </si>
  <si>
    <t>GemeindeTyp 4</t>
  </si>
  <si>
    <t>GemeindeTyp 5</t>
  </si>
  <si>
    <t>EGW</t>
  </si>
  <si>
    <t xml:space="preserve">Total </t>
  </si>
  <si>
    <t>DE</t>
  </si>
  <si>
    <t>FR</t>
  </si>
  <si>
    <t>MI</t>
  </si>
  <si>
    <t>APP</t>
  </si>
  <si>
    <t>Type de communes 1</t>
  </si>
  <si>
    <t>Type de communes 2</t>
  </si>
  <si>
    <t>Type de communes 3</t>
  </si>
  <si>
    <t>Type de communes 4</t>
  </si>
  <si>
    <t>Type de communes 5</t>
  </si>
  <si>
    <t>IT</t>
  </si>
  <si>
    <t xml:space="preserve">Totale </t>
  </si>
  <si>
    <t>Tipo di Comune 1</t>
  </si>
  <si>
    <t>Tipo di Comune 2</t>
  </si>
  <si>
    <t>Tipo di Comune 3</t>
  </si>
  <si>
    <t>Tipo di Comune 4</t>
  </si>
  <si>
    <t>Tipo di Comune 5</t>
  </si>
  <si>
    <t>CU</t>
  </si>
  <si>
    <t>EN</t>
  </si>
  <si>
    <t>SFH</t>
  </si>
  <si>
    <t>CONDO</t>
  </si>
  <si>
    <t>Type of municipality 1</t>
  </si>
  <si>
    <t>Type of municipality 2</t>
  </si>
  <si>
    <t>Type of municipality 3</t>
  </si>
  <si>
    <t>Type of municipality 4</t>
  </si>
  <si>
    <t>Type of municipality 5</t>
  </si>
  <si>
    <t>Q3 2020</t>
  </si>
  <si>
    <t>PPE</t>
  </si>
  <si>
    <t>Legende:</t>
  </si>
  <si>
    <t>Indice suisse des prix de l'immobilier résidentiel, IMPI</t>
  </si>
  <si>
    <t>Indice svizzero dei prezzi degli immobili residenziali, IMPI</t>
  </si>
  <si>
    <t>Swiss Residential Property Price Index, IMPI</t>
  </si>
  <si>
    <r>
      <t>1</t>
    </r>
    <r>
      <rPr>
        <vertAlign val="superscript"/>
        <sz val="10"/>
        <rFont val="Arial"/>
        <family val="2"/>
      </rPr>
      <t>er</t>
    </r>
    <r>
      <rPr>
        <sz val="10"/>
        <rFont val="Arial"/>
        <family val="2"/>
      </rPr>
      <t xml:space="preserve"> trim. 2019</t>
    </r>
  </si>
  <si>
    <r>
      <t>2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2019</t>
    </r>
  </si>
  <si>
    <r>
      <t>3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2019</t>
    </r>
  </si>
  <si>
    <r>
      <t>4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2019</t>
    </r>
  </si>
  <si>
    <r>
      <t>1</t>
    </r>
    <r>
      <rPr>
        <vertAlign val="superscript"/>
        <sz val="10"/>
        <rFont val="Arial"/>
        <family val="2"/>
      </rPr>
      <t>er</t>
    </r>
    <r>
      <rPr>
        <sz val="10"/>
        <rFont val="Arial"/>
        <family val="2"/>
      </rPr>
      <t xml:space="preserve"> trim. 2020</t>
    </r>
  </si>
  <si>
    <r>
      <t>2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2020</t>
    </r>
  </si>
  <si>
    <t>Auskunft: Bundesamt für Statistik (BFS), IMPI@bfs.admin.ch, Tel. +41 58 463 60 69</t>
  </si>
  <si>
    <t>Sources: FSO - Swiss Residential Property Price Index, IMPI</t>
  </si>
  <si>
    <t>Sources: OFS - Indice suisse des prix de l'immobilier résidentiel, IMPI</t>
  </si>
  <si>
    <t>Quelle: BFS - Schweizerischer Wohnimmobilienpreisindex, IMPI</t>
  </si>
  <si>
    <t xml:space="preserve">Information: Federal Statistical Office (FSO), IMPI@bfs.admin.ch, Tel. +41 58 463 60 69 </t>
  </si>
  <si>
    <t>Code</t>
  </si>
  <si>
    <t>Tabelle</t>
  </si>
  <si>
    <t>Total - Wohneigentum (EFH und EGW)</t>
  </si>
  <si>
    <t>EFH - Einfamilienhäuser</t>
  </si>
  <si>
    <t xml:space="preserve">EGW - Eigentumswohnungen </t>
  </si>
  <si>
    <t>GemeindeTyp 1 - Städtische Gemeinde einer grossen Agglomeration</t>
  </si>
  <si>
    <t>GemeindeTyp 2 - Städtische Gemeinde einer mittelgrossen Agglomeration</t>
  </si>
  <si>
    <t>GemeindeTyp 3 - Städtische Gemeinde einer kleinen oder ausserhalb einer Agglomeration</t>
  </si>
  <si>
    <t xml:space="preserve">GemeindeTyp 4 - Intermediäre Gemeinde </t>
  </si>
  <si>
    <t>GemeindeTyp 5 - Ländliche Gemeinde</t>
  </si>
  <si>
    <t xml:space="preserve">T2 </t>
  </si>
  <si>
    <t>Total - Logements en propriété (MI et PPE)</t>
  </si>
  <si>
    <t>MI - Maisons individuelles</t>
  </si>
  <si>
    <t>PPE - Appartements en propriété</t>
  </si>
  <si>
    <t xml:space="preserve">Type de communes 1 - Commune urbaine d'une grande agglomération </t>
  </si>
  <si>
    <t>Type de communes 2 - Commune urbaine d'une agglomération moyenne</t>
  </si>
  <si>
    <t>Type de communes 3 - Commune urbaine d'une petite ou hors agglomération</t>
  </si>
  <si>
    <t xml:space="preserve">Type de communes 4 - Commune intermédiaire </t>
  </si>
  <si>
    <t>Type de communes 5 - Commune rurale</t>
  </si>
  <si>
    <t>Totale - Proprietà residenziale (CU e APP)</t>
  </si>
  <si>
    <t>CU - Case unifamiliari</t>
  </si>
  <si>
    <t>APP - Appartementi di proprietà</t>
  </si>
  <si>
    <t>Tipo di Comune 1 - Comune urbano di un grande agglomerato</t>
  </si>
  <si>
    <t>Tipo di Comune 2 - Comune urbano di un agglomerato medio</t>
  </si>
  <si>
    <t>Tipo di Comune 3 - Comune urbano di un piccolo/fuori agglomerato</t>
  </si>
  <si>
    <t xml:space="preserve">Tipo di Comune 4 - Comune intermedio </t>
  </si>
  <si>
    <t>Tipo di Comune 5 - Comune rurale</t>
  </si>
  <si>
    <t>Total - Residential property (SFH and CONDO)</t>
  </si>
  <si>
    <t>SFH - Single-family houses</t>
  </si>
  <si>
    <t>CONDO - Condominiums</t>
  </si>
  <si>
    <t>Type of municipality 1 - Urban municipality of a large agglomeration</t>
  </si>
  <si>
    <t>Type of municipality 3 - Urban municipality of a small or outside agglomeration</t>
  </si>
  <si>
    <t>Type of municipality 4 - Intermediate municipality</t>
  </si>
  <si>
    <t>Type of municipality 5 - Rural municipality</t>
  </si>
  <si>
    <t>&lt;Legende_1&gt;</t>
  </si>
  <si>
    <t>&lt;Legende_2&gt;</t>
  </si>
  <si>
    <t>&lt;Legende_3&gt;</t>
  </si>
  <si>
    <t>&lt;Legende_4&gt;</t>
  </si>
  <si>
    <t>&lt;Legende_5&gt;</t>
  </si>
  <si>
    <t>&lt;Legende_6&gt;</t>
  </si>
  <si>
    <t>&lt;Legende_7&gt;</t>
  </si>
  <si>
    <t>&lt;Legende_8&gt;</t>
  </si>
  <si>
    <t>&lt;Legende_9&gt;</t>
  </si>
  <si>
    <t>&lt;Quelle&gt;</t>
  </si>
  <si>
    <t>&lt;CopyRight&gt;</t>
  </si>
  <si>
    <t>&lt;Auskunft&gt;</t>
  </si>
  <si>
    <t>Sprache / Langue / Lingua / Language</t>
  </si>
  <si>
    <t>Fonti: UST - Indice svizzero dei prezzi degli immobili residenziali, IMPI</t>
  </si>
  <si>
    <t>Informazioni: Ufficio federale di statistica (UST), IMPI@bfs.admin.ch, tel. +41 58 463 60 69</t>
  </si>
  <si>
    <r>
      <t>1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2019</t>
    </r>
  </si>
  <si>
    <r>
      <t>2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2019</t>
    </r>
  </si>
  <si>
    <r>
      <t>3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2019</t>
    </r>
  </si>
  <si>
    <r>
      <t>4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2019</t>
    </r>
  </si>
  <si>
    <r>
      <t>1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2020</t>
    </r>
    <r>
      <rPr>
        <sz val="11"/>
        <color theme="1"/>
        <rFont val="Arial"/>
        <family val="2"/>
      </rPr>
      <t/>
    </r>
  </si>
  <si>
    <r>
      <t>2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2020</t>
    </r>
    <r>
      <rPr>
        <sz val="11"/>
        <color theme="1"/>
        <rFont val="Arial"/>
        <family val="2"/>
      </rPr>
      <t/>
    </r>
  </si>
  <si>
    <r>
      <t>Schweizerischer Wohnimmobilienpreisindex, IMPI</t>
    </r>
    <r>
      <rPr>
        <sz val="11"/>
        <color rgb="FFFF0000"/>
        <rFont val="Arial"/>
        <family val="2"/>
      </rPr>
      <t/>
    </r>
  </si>
  <si>
    <t>Renseignements: Office fédéral de la statistique (OFS), IMPI@bfs.admin.ch, Tel. +41 58 463 60 69</t>
  </si>
  <si>
    <t>Légende:</t>
  </si>
  <si>
    <t>Legenda:</t>
  </si>
  <si>
    <t>Legend:</t>
  </si>
  <si>
    <r>
      <t>3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2020</t>
    </r>
  </si>
  <si>
    <r>
      <t>3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2020</t>
    </r>
    <r>
      <rPr>
        <sz val="11"/>
        <color theme="1"/>
        <rFont val="Arial"/>
        <family val="2"/>
      </rPr>
      <t/>
    </r>
  </si>
  <si>
    <t>Q4 2020</t>
  </si>
  <si>
    <t xml:space="preserve">Totalindex und Subindizes (Basis: Q4 2019 = 100) </t>
  </si>
  <si>
    <r>
      <t>Indice total et sous-indices (base: 4</t>
    </r>
    <r>
      <rPr>
        <vertAlign val="superscript"/>
        <sz val="10"/>
        <rFont val="Arial"/>
        <family val="2"/>
      </rPr>
      <t>e</t>
    </r>
    <r>
      <rPr>
        <sz val="10"/>
        <rFont val="Arial"/>
        <family val="2"/>
      </rPr>
      <t xml:space="preserve"> trim. 2019 = 100)</t>
    </r>
  </si>
  <si>
    <t>Indice totale e sottoindici (base: 4° trim. 2019 = 100)</t>
  </si>
  <si>
    <t>Total index and sub-indices (Base: Q4 2019 = 100)</t>
  </si>
  <si>
    <t>Sprache</t>
  </si>
  <si>
    <t>Q1 2021</t>
  </si>
  <si>
    <r>
      <t>4</t>
    </r>
    <r>
      <rPr>
        <vertAlign val="superscript"/>
        <sz val="10"/>
        <rFont val="Arial"/>
        <family val="2"/>
      </rPr>
      <t>e</t>
    </r>
    <r>
      <rPr>
        <sz val="10"/>
        <rFont val="Arial"/>
        <family val="2"/>
      </rPr>
      <t xml:space="preserve"> trim. 2020</t>
    </r>
  </si>
  <si>
    <r>
      <t>4</t>
    </r>
    <r>
      <rPr>
        <vertAlign val="superscript"/>
        <sz val="10"/>
        <rFont val="Arial"/>
        <family val="2"/>
      </rPr>
      <t>°</t>
    </r>
    <r>
      <rPr>
        <sz val="10"/>
        <rFont val="Arial"/>
        <family val="2"/>
      </rPr>
      <t xml:space="preserve"> trim. 2020</t>
    </r>
    <r>
      <rPr>
        <sz val="11"/>
        <color theme="1"/>
        <rFont val="Arial"/>
        <family val="2"/>
      </rPr>
      <t/>
    </r>
  </si>
  <si>
    <t>Q2 2021</t>
  </si>
  <si>
    <t>2° trim. 2021</t>
  </si>
  <si>
    <r>
      <t>1</t>
    </r>
    <r>
      <rPr>
        <vertAlign val="superscript"/>
        <sz val="10"/>
        <rFont val="Arial"/>
        <family val="2"/>
      </rPr>
      <t>er</t>
    </r>
    <r>
      <rPr>
        <sz val="10"/>
        <rFont val="Arial"/>
        <family val="2"/>
      </rPr>
      <t xml:space="preserve"> trim. 2021</t>
    </r>
  </si>
  <si>
    <r>
      <t>1</t>
    </r>
    <r>
      <rPr>
        <vertAlign val="superscript"/>
        <sz val="10"/>
        <rFont val="Arial"/>
        <family val="2"/>
      </rPr>
      <t>°</t>
    </r>
    <r>
      <rPr>
        <sz val="10"/>
        <rFont val="Arial"/>
        <family val="2"/>
      </rPr>
      <t xml:space="preserve"> trim. 2021</t>
    </r>
  </si>
  <si>
    <r>
      <t>2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2021</t>
    </r>
  </si>
  <si>
    <t>Q3 2021</t>
  </si>
  <si>
    <t>3° trim. 2021</t>
  </si>
  <si>
    <t>Q4 2021</t>
  </si>
  <si>
    <t>4° trim. 2021</t>
  </si>
  <si>
    <r>
      <t>3</t>
    </r>
    <r>
      <rPr>
        <vertAlign val="superscript"/>
        <sz val="10"/>
        <rFont val="Arial"/>
        <family val="2"/>
      </rPr>
      <t>e</t>
    </r>
    <r>
      <rPr>
        <sz val="10"/>
        <rFont val="Arial"/>
        <family val="2"/>
      </rPr>
      <t xml:space="preserve"> trim. 2021</t>
    </r>
  </si>
  <si>
    <r>
      <t>4</t>
    </r>
    <r>
      <rPr>
        <vertAlign val="superscript"/>
        <sz val="10"/>
        <rFont val="Arial"/>
        <family val="2"/>
      </rPr>
      <t>e</t>
    </r>
    <r>
      <rPr>
        <sz val="10"/>
        <rFont val="Arial"/>
        <family val="2"/>
      </rPr>
      <t xml:space="preserve"> trim. 2021</t>
    </r>
  </si>
  <si>
    <t>Q1 2022</t>
  </si>
  <si>
    <t>1° trim. 2022</t>
  </si>
  <si>
    <r>
      <t>1</t>
    </r>
    <r>
      <rPr>
        <vertAlign val="superscript"/>
        <sz val="10"/>
        <rFont val="Arial"/>
        <family val="2"/>
      </rPr>
      <t>er</t>
    </r>
    <r>
      <rPr>
        <sz val="10"/>
        <rFont val="Arial"/>
        <family val="2"/>
      </rPr>
      <t xml:space="preserve"> trim. 2022</t>
    </r>
  </si>
  <si>
    <t>Q2 2022</t>
  </si>
  <si>
    <t>2° trim. 2022</t>
  </si>
  <si>
    <t>Q3 2022</t>
  </si>
  <si>
    <t>3° trim. 2022</t>
  </si>
  <si>
    <r>
      <t>2</t>
    </r>
    <r>
      <rPr>
        <vertAlign val="superscript"/>
        <sz val="10"/>
        <rFont val="Arial"/>
        <family val="2"/>
      </rPr>
      <t>e</t>
    </r>
    <r>
      <rPr>
        <sz val="10"/>
        <rFont val="Arial"/>
        <family val="2"/>
      </rPr>
      <t xml:space="preserve"> trim. 2022</t>
    </r>
  </si>
  <si>
    <t>Q4 2022</t>
  </si>
  <si>
    <t>4° trim. 2022</t>
  </si>
  <si>
    <r>
      <t>3</t>
    </r>
    <r>
      <rPr>
        <vertAlign val="superscript"/>
        <sz val="10"/>
        <rFont val="Arial"/>
        <family val="2"/>
      </rPr>
      <t>e</t>
    </r>
    <r>
      <rPr>
        <sz val="10"/>
        <rFont val="Arial"/>
        <family val="2"/>
      </rPr>
      <t xml:space="preserve"> trim. 2022</t>
    </r>
  </si>
  <si>
    <t>Einfamilienhäuser</t>
  </si>
  <si>
    <t>Wohneigentum</t>
  </si>
  <si>
    <t>Q1 2017</t>
  </si>
  <si>
    <t>Q2 2017</t>
  </si>
  <si>
    <t>Q3 2017</t>
  </si>
  <si>
    <t>Q4 2017</t>
  </si>
  <si>
    <t>Q1 2018</t>
  </si>
  <si>
    <t>Q2 2018</t>
  </si>
  <si>
    <t>Q3 2018</t>
  </si>
  <si>
    <t>Q4 2018</t>
  </si>
  <si>
    <t>Eigentumswohnungen</t>
  </si>
  <si>
    <t>Q1 2023</t>
  </si>
  <si>
    <t>Q2 2023</t>
  </si>
  <si>
    <t>Q3 2023</t>
  </si>
  <si>
    <t>Q4 2023</t>
  </si>
  <si>
    <r>
      <t>4</t>
    </r>
    <r>
      <rPr>
        <vertAlign val="superscript"/>
        <sz val="10"/>
        <rFont val="Arial"/>
        <family val="2"/>
      </rPr>
      <t>e</t>
    </r>
    <r>
      <rPr>
        <sz val="10"/>
        <rFont val="Arial"/>
        <family val="2"/>
      </rPr>
      <t xml:space="preserve"> trim. 2022</t>
    </r>
  </si>
  <si>
    <r>
      <t>3</t>
    </r>
    <r>
      <rPr>
        <vertAlign val="superscript"/>
        <sz val="10"/>
        <rFont val="Arial"/>
        <family val="2"/>
      </rPr>
      <t>e</t>
    </r>
    <r>
      <rPr>
        <sz val="10"/>
        <rFont val="Arial"/>
        <family val="2"/>
      </rPr>
      <t xml:space="preserve"> trim. 2023</t>
    </r>
  </si>
  <si>
    <r>
      <t>2</t>
    </r>
    <r>
      <rPr>
        <vertAlign val="superscript"/>
        <sz val="10"/>
        <rFont val="Arial"/>
        <family val="2"/>
      </rPr>
      <t>e</t>
    </r>
    <r>
      <rPr>
        <sz val="10"/>
        <rFont val="Arial"/>
        <family val="2"/>
      </rPr>
      <t xml:space="preserve"> trim. 2023</t>
    </r>
  </si>
  <si>
    <r>
      <t>1</t>
    </r>
    <r>
      <rPr>
        <vertAlign val="superscript"/>
        <sz val="10"/>
        <rFont val="Arial"/>
        <family val="2"/>
      </rPr>
      <t>er</t>
    </r>
    <r>
      <rPr>
        <sz val="10"/>
        <rFont val="Arial"/>
        <family val="2"/>
      </rPr>
      <t xml:space="preserve"> trim. 2023</t>
    </r>
  </si>
  <si>
    <t>1° trim. 2023</t>
  </si>
  <si>
    <t>2° trim. 2023</t>
  </si>
  <si>
    <t>3° trim. 2023</t>
  </si>
  <si>
    <t>4° trim. 2023</t>
  </si>
  <si>
    <t>Logements en propriété</t>
  </si>
  <si>
    <t>Proprietà residenziale</t>
  </si>
  <si>
    <t>Residential property</t>
  </si>
  <si>
    <t>Maisons individuelles</t>
  </si>
  <si>
    <t>Case unifamiliari</t>
  </si>
  <si>
    <t>Single-family houses</t>
  </si>
  <si>
    <t>&lt;ZeilenTitel_3&gt;</t>
  </si>
  <si>
    <t>&lt;ZeilenTitel_4&gt;</t>
  </si>
  <si>
    <t>&lt;ZeilenTitel_5&gt;</t>
  </si>
  <si>
    <t>&lt;ZeilenTitel_6&gt;</t>
  </si>
  <si>
    <t>&lt;ZeilenTitel_7&gt;</t>
  </si>
  <si>
    <t>&lt;ZeilenTitel_8&gt;</t>
  </si>
  <si>
    <t>&lt;ZeilenTitel_9&gt;</t>
  </si>
  <si>
    <t>&lt;ZeilenTitel_10&gt;</t>
  </si>
  <si>
    <t>&lt;ZeilenTitel_11&gt;</t>
  </si>
  <si>
    <t>&lt;ZeilenTitel_12&gt;</t>
  </si>
  <si>
    <t>&lt;ZeilenTitel_13&gt;</t>
  </si>
  <si>
    <t>&lt;ZeilenTitel_14&gt;</t>
  </si>
  <si>
    <t>&lt;ZeilenTitel_15&gt;</t>
  </si>
  <si>
    <t>&lt;ZeilenTitel_16&gt;</t>
  </si>
  <si>
    <t>&lt;ZeilenTitel_17&gt;</t>
  </si>
  <si>
    <t>&lt;ZeilenTitel_18&gt;</t>
  </si>
  <si>
    <t>&lt;ZeilenTitel_19&gt;</t>
  </si>
  <si>
    <t>&lt;ZeilenTitel_20&gt;</t>
  </si>
  <si>
    <t>&lt;ZeilenTitel_21&gt;</t>
  </si>
  <si>
    <t>&lt;ZeilenTitel_22&gt;</t>
  </si>
  <si>
    <t>&lt;ZeilenTitel_23&gt;</t>
  </si>
  <si>
    <t>&lt;ZeilenTitel_24&gt;</t>
  </si>
  <si>
    <t>&lt;ZeilenTitel_25&gt;</t>
  </si>
  <si>
    <t>&lt;ZeilenTitel_26&gt;</t>
  </si>
  <si>
    <t>&lt;ZeilenTitel_27&gt;</t>
  </si>
  <si>
    <t>&lt;ZeilenTitel_28&gt;</t>
  </si>
  <si>
    <t>&lt;ZeilenTitel_29&gt;</t>
  </si>
  <si>
    <t>&lt;ZeilenTitel_2&gt;</t>
  </si>
  <si>
    <t>&lt;ZeilenTitel_1&gt;</t>
  </si>
  <si>
    <t>&lt;Spaltentitel_1&gt;</t>
  </si>
  <si>
    <t>&lt;Spaltentitel_2&gt;</t>
  </si>
  <si>
    <t>&lt;Spaltentitel_3&gt;</t>
  </si>
  <si>
    <t>&lt;Spaltentitel_4&gt;</t>
  </si>
  <si>
    <t>&lt;Spaltentitel_5&gt;</t>
  </si>
  <si>
    <t>&lt;Spaltentitel_6&gt;</t>
  </si>
  <si>
    <t>&lt;Spaltentitel_7&gt;</t>
  </si>
  <si>
    <t>&lt;Spaltentitel_8&gt;</t>
  </si>
  <si>
    <t>Appartements en propriété</t>
  </si>
  <si>
    <t>Appartementi di proprietà</t>
  </si>
  <si>
    <t>Condominiums</t>
  </si>
  <si>
    <r>
      <t>1</t>
    </r>
    <r>
      <rPr>
        <vertAlign val="superscript"/>
        <sz val="10"/>
        <rFont val="Arial"/>
        <family val="2"/>
      </rPr>
      <t>er</t>
    </r>
    <r>
      <rPr>
        <sz val="10"/>
        <rFont val="Arial"/>
        <family val="2"/>
      </rPr>
      <t xml:space="preserve"> trim. 2017</t>
    </r>
  </si>
  <si>
    <r>
      <t>2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2017</t>
    </r>
  </si>
  <si>
    <r>
      <t>3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2017</t>
    </r>
  </si>
  <si>
    <r>
      <t>4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2017</t>
    </r>
  </si>
  <si>
    <r>
      <t>1</t>
    </r>
    <r>
      <rPr>
        <vertAlign val="superscript"/>
        <sz val="10"/>
        <rFont val="Arial"/>
        <family val="2"/>
      </rPr>
      <t>er</t>
    </r>
    <r>
      <rPr>
        <sz val="10"/>
        <rFont val="Arial"/>
        <family val="2"/>
      </rPr>
      <t xml:space="preserve"> trim. 2018</t>
    </r>
  </si>
  <si>
    <r>
      <t>2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2018</t>
    </r>
  </si>
  <si>
    <r>
      <t>3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2018</t>
    </r>
  </si>
  <si>
    <r>
      <t>4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2018</t>
    </r>
  </si>
  <si>
    <r>
      <t>1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2017</t>
    </r>
  </si>
  <si>
    <r>
      <t>2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2017</t>
    </r>
  </si>
  <si>
    <r>
      <t>3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2017</t>
    </r>
  </si>
  <si>
    <r>
      <t>4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2017</t>
    </r>
  </si>
  <si>
    <r>
      <t>1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2018</t>
    </r>
  </si>
  <si>
    <r>
      <t>2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2018</t>
    </r>
  </si>
  <si>
    <r>
      <t>3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2018</t>
    </r>
  </si>
  <si>
    <r>
      <t>4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2018</t>
    </r>
  </si>
  <si>
    <t>&lt;Titel&gt;</t>
  </si>
  <si>
    <t>&lt;Untertitel_1&gt;</t>
  </si>
  <si>
    <t>&lt;Untertitel_2&gt;</t>
  </si>
  <si>
    <t>&lt;Untertitel_3&gt;</t>
  </si>
  <si>
    <t>&lt;Untertitel_4&gt;</t>
  </si>
  <si>
    <t>Type of municipality 2 - Urban municipality of a medium-sized agglomeration</t>
  </si>
  <si>
    <t>&lt;ZeilenTitel_30&gt;</t>
  </si>
  <si>
    <r>
      <t>4</t>
    </r>
    <r>
      <rPr>
        <vertAlign val="superscript"/>
        <sz val="10"/>
        <rFont val="Arial"/>
        <family val="2"/>
      </rPr>
      <t>e</t>
    </r>
    <r>
      <rPr>
        <sz val="10"/>
        <rFont val="Arial"/>
        <family val="2"/>
      </rPr>
      <t xml:space="preserve"> trim. 2023</t>
    </r>
  </si>
  <si>
    <t>1° trim. 2024</t>
  </si>
  <si>
    <t>Q1 2024</t>
  </si>
  <si>
    <t>&lt;ZeilenTitel_31&gt;</t>
  </si>
  <si>
    <t>Q2 2024</t>
  </si>
  <si>
    <r>
      <t>1</t>
    </r>
    <r>
      <rPr>
        <vertAlign val="superscript"/>
        <sz val="10"/>
        <rFont val="Arial"/>
        <family val="2"/>
      </rPr>
      <t>er</t>
    </r>
    <r>
      <rPr>
        <sz val="10"/>
        <rFont val="Arial"/>
        <family val="2"/>
      </rPr>
      <t xml:space="preserve"> trim. 2024</t>
    </r>
  </si>
  <si>
    <t>2° trim. 2024</t>
  </si>
  <si>
    <t>2e trim. 2024</t>
  </si>
  <si>
    <t>Q3 2024</t>
  </si>
  <si>
    <t>3° trim. 2024</t>
  </si>
  <si>
    <t>&lt;ZeilenTitel_32&gt;</t>
  </si>
  <si>
    <t>Q4 2024</t>
  </si>
  <si>
    <t>4° trim. 2024</t>
  </si>
  <si>
    <t>&lt;ZeilenTitel_33&gt;</t>
  </si>
  <si>
    <t>&lt;ZeilenTitel_34&gt;</t>
  </si>
  <si>
    <t>Q1 2025</t>
  </si>
  <si>
    <t>1° trim. 2025</t>
  </si>
  <si>
    <t>Q2 2025</t>
  </si>
  <si>
    <t>2° trim. 2025</t>
  </si>
  <si>
    <t>&lt;ZeilenTitel_35&gt;</t>
  </si>
  <si>
    <t>Q3 2025</t>
  </si>
  <si>
    <t>3° trim. 2025</t>
  </si>
  <si>
    <t>&lt;ZeilenTitel_36&gt;</t>
  </si>
  <si>
    <r>
      <t xml:space="preserve">Indexwerte, </t>
    </r>
    <r>
      <rPr>
        <sz val="10"/>
        <color rgb="FFFF0000"/>
        <rFont val="Arial"/>
        <family val="2"/>
      </rPr>
      <t>1. Quartal 2017 - 1. Quartal 2026</t>
    </r>
  </si>
  <si>
    <r>
      <t xml:space="preserve">Valeurs de l'indice, </t>
    </r>
    <r>
      <rPr>
        <sz val="10"/>
        <color rgb="FFFF0000"/>
        <rFont val="Arial"/>
        <family val="2"/>
      </rPr>
      <t>1</t>
    </r>
    <r>
      <rPr>
        <vertAlign val="superscript"/>
        <sz val="10"/>
        <color rgb="FFFF0000"/>
        <rFont val="Arial"/>
        <family val="2"/>
      </rPr>
      <t>er</t>
    </r>
    <r>
      <rPr>
        <sz val="10"/>
        <color rgb="FFFF0000"/>
        <rFont val="Arial"/>
        <family val="2"/>
      </rPr>
      <t xml:space="preserve"> trim. 2017 - 1</t>
    </r>
    <r>
      <rPr>
        <vertAlign val="superscript"/>
        <sz val="10"/>
        <color rgb="FFFF0000"/>
        <rFont val="Arial"/>
        <family val="2"/>
      </rPr>
      <t xml:space="preserve">er </t>
    </r>
    <r>
      <rPr>
        <sz val="10"/>
        <color rgb="FFFF0000"/>
        <rFont val="Arial"/>
        <family val="2"/>
      </rPr>
      <t>trim. 2026</t>
    </r>
  </si>
  <si>
    <r>
      <t xml:space="preserve">Valori dell'indice, </t>
    </r>
    <r>
      <rPr>
        <sz val="10"/>
        <color rgb="FFFF0000"/>
        <rFont val="Arial"/>
        <family val="2"/>
      </rPr>
      <t>1° trim. 2017 - 1° trim. 2026</t>
    </r>
  </si>
  <si>
    <t>Q4 2025</t>
  </si>
  <si>
    <t>4° trim. 2025</t>
  </si>
  <si>
    <t>Q1 2026</t>
  </si>
  <si>
    <t>1° trim. 2026</t>
  </si>
  <si>
    <r>
      <t xml:space="preserve">© UST </t>
    </r>
    <r>
      <rPr>
        <sz val="10"/>
        <color rgb="FFFF0000"/>
        <rFont val="Arial"/>
        <family val="2"/>
      </rPr>
      <t>2026</t>
    </r>
  </si>
  <si>
    <r>
      <t xml:space="preserve">© FSO </t>
    </r>
    <r>
      <rPr>
        <sz val="10"/>
        <color rgb="FFFF0000"/>
        <rFont val="Arial"/>
        <family val="2"/>
      </rPr>
      <t>2026</t>
    </r>
  </si>
  <si>
    <r>
      <t xml:space="preserve">© OFS </t>
    </r>
    <r>
      <rPr>
        <sz val="10"/>
        <color rgb="FFFF0000"/>
        <rFont val="Arial"/>
        <family val="2"/>
      </rPr>
      <t>2026</t>
    </r>
  </si>
  <si>
    <r>
      <t xml:space="preserve">© BFS </t>
    </r>
    <r>
      <rPr>
        <sz val="10"/>
        <color rgb="FFFF0000"/>
        <rFont val="Arial"/>
        <family val="2"/>
      </rPr>
      <t>2026</t>
    </r>
  </si>
  <si>
    <r>
      <t>3</t>
    </r>
    <r>
      <rPr>
        <vertAlign val="superscript"/>
        <sz val="10"/>
        <rFont val="Arial"/>
        <family val="2"/>
      </rPr>
      <t>e</t>
    </r>
    <r>
      <rPr>
        <sz val="10"/>
        <rFont val="Arial"/>
        <family val="2"/>
      </rPr>
      <t xml:space="preserve"> trim. 2025</t>
    </r>
  </si>
  <si>
    <t>&lt;ZeilenTitel_37&gt;</t>
  </si>
  <si>
    <r>
      <t>1</t>
    </r>
    <r>
      <rPr>
        <vertAlign val="superscript"/>
        <sz val="10"/>
        <rFont val="Arial"/>
        <family val="2"/>
      </rPr>
      <t>er</t>
    </r>
    <r>
      <rPr>
        <sz val="10"/>
        <rFont val="Arial"/>
        <family val="2"/>
      </rPr>
      <t xml:space="preserve"> trim. 2025</t>
    </r>
  </si>
  <si>
    <r>
      <t>1</t>
    </r>
    <r>
      <rPr>
        <vertAlign val="superscript"/>
        <sz val="10"/>
        <color rgb="FFFF0000"/>
        <rFont val="Arial"/>
        <family val="2"/>
      </rPr>
      <t>er</t>
    </r>
    <r>
      <rPr>
        <sz val="10"/>
        <color rgb="FFFF0000"/>
        <rFont val="Arial"/>
        <family val="2"/>
      </rPr>
      <t xml:space="preserve"> trim. 2026</t>
    </r>
  </si>
  <si>
    <r>
      <t>4</t>
    </r>
    <r>
      <rPr>
        <vertAlign val="superscript"/>
        <sz val="10"/>
        <rFont val="Arial"/>
        <family val="2"/>
      </rPr>
      <t>e</t>
    </r>
    <r>
      <rPr>
        <sz val="10"/>
        <rFont val="Arial"/>
        <family val="2"/>
      </rPr>
      <t xml:space="preserve"> trim. 2025</t>
    </r>
  </si>
  <si>
    <r>
      <t>2</t>
    </r>
    <r>
      <rPr>
        <vertAlign val="superscript"/>
        <sz val="10"/>
        <rFont val="Arial"/>
        <family val="2"/>
      </rPr>
      <t>e</t>
    </r>
    <r>
      <rPr>
        <sz val="10"/>
        <rFont val="Arial"/>
        <family val="2"/>
      </rPr>
      <t xml:space="preserve"> trim. 2025</t>
    </r>
  </si>
  <si>
    <r>
      <t>4</t>
    </r>
    <r>
      <rPr>
        <vertAlign val="superscript"/>
        <sz val="10"/>
        <rFont val="Arial"/>
        <family val="2"/>
      </rPr>
      <t>e</t>
    </r>
    <r>
      <rPr>
        <sz val="10"/>
        <rFont val="Arial"/>
        <family val="2"/>
      </rPr>
      <t xml:space="preserve"> trim. 2024</t>
    </r>
  </si>
  <si>
    <r>
      <t>3</t>
    </r>
    <r>
      <rPr>
        <vertAlign val="superscript"/>
        <sz val="10"/>
        <rFont val="Arial"/>
        <family val="2"/>
      </rPr>
      <t>e</t>
    </r>
    <r>
      <rPr>
        <sz val="10"/>
        <rFont val="Arial"/>
        <family val="2"/>
      </rPr>
      <t xml:space="preserve"> trim. 2024</t>
    </r>
  </si>
  <si>
    <r>
      <rPr>
        <sz val="10"/>
        <rFont val="Arial"/>
        <family val="2"/>
      </rPr>
      <t xml:space="preserve">Index values, </t>
    </r>
    <r>
      <rPr>
        <sz val="10"/>
        <color rgb="FFFF0000"/>
        <rFont val="Arial"/>
        <family val="2"/>
      </rPr>
      <t>1</t>
    </r>
    <r>
      <rPr>
        <vertAlign val="superscript"/>
        <sz val="10"/>
        <color rgb="FFFF0000"/>
        <rFont val="Arial"/>
        <family val="2"/>
      </rPr>
      <t>st</t>
    </r>
    <r>
      <rPr>
        <sz val="10"/>
        <color rgb="FFFF0000"/>
        <rFont val="Arial"/>
        <family val="2"/>
      </rPr>
      <t xml:space="preserve"> quarter 2017 - 1</t>
    </r>
    <r>
      <rPr>
        <vertAlign val="superscript"/>
        <sz val="10"/>
        <color rgb="FFFF0000"/>
        <rFont val="Arial"/>
        <family val="2"/>
      </rPr>
      <t>st</t>
    </r>
    <r>
      <rPr>
        <sz val="10"/>
        <color rgb="FFFF0000"/>
        <rFont val="Arial"/>
        <family val="2"/>
      </rPr>
      <t xml:space="preserve"> quarter 2026</t>
    </r>
  </si>
  <si>
    <t>&lt;ZeilenTitel_38&gt;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</si>
</sst>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3" x14ac:knownFonts="1">
    <font>
      <sz val="11"/>
      <color theme="1"/>
      <name val="Arial"/>
      <family val="2"/>
    </font>
    <font>
      <sz val="11"/>
      <color rgb="FFFF0000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sz val="10"/>
      <name val="Arial"/>
      <family val="2"/>
    </font>
    <font>
      <vertAlign val="superscript"/>
      <sz val="10"/>
      <color rgb="FFFF0000"/>
      <name val="Arial"/>
      <family val="2"/>
    </font>
    <font>
      <b/>
      <sz val="10"/>
      <color theme="1"/>
      <name val="Arial"/>
      <family val="2"/>
    </font>
    <font>
      <vertAlign val="superscript"/>
      <sz val="10"/>
      <name val="Arial"/>
      <family val="2"/>
    </font>
    <font>
      <vertAlign val="superscript"/>
      <sz val="10"/>
      <color theme="1"/>
      <name val="Arial"/>
      <family val="2"/>
    </font>
    <font>
      <sz val="8"/>
      <color rgb="FF000000"/>
      <name val="Segoe UI"/>
      <family val="2"/>
    </font>
  </fonts>
  <fills count="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79998168889431442"/>
        <bgColor indexed="64"/>
      </patternFill>
    </fill>
  </fills>
  <borders count="3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medium">
        <color indexed="64"/>
      </top>
      <bottom style="thin">
        <color indexed="64"/>
      </bottom>
      <diagonal/>
    </border>
    <border>
      <left/>
      <right style="thin">
        <color theme="0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theme="0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0" fillId="2" borderId="0" xfId="0" applyFill="1"/>
    <xf numFmtId="0" fontId="4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/>
    </xf>
    <xf numFmtId="0" fontId="7" fillId="0" borderId="0" xfId="0" applyFont="1" applyAlignment="1">
      <alignment horizontal="left" vertical="top"/>
    </xf>
    <xf numFmtId="0" fontId="3" fillId="0" borderId="0" xfId="0" applyFont="1" applyAlignment="1">
      <alignment horizontal="left" vertical="center" wrapText="1" indent="2"/>
    </xf>
    <xf numFmtId="0" fontId="3" fillId="0" borderId="1" xfId="0" applyFont="1" applyBorder="1" applyAlignment="1">
      <alignment horizontal="left" vertical="center" wrapText="1" indent="2"/>
    </xf>
    <xf numFmtId="0" fontId="3" fillId="0" borderId="0" xfId="0" applyFont="1"/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left" vertical="top" wrapText="1"/>
    </xf>
    <xf numFmtId="0" fontId="2" fillId="6" borderId="0" xfId="0" applyFont="1" applyFill="1" applyAlignment="1">
      <alignment horizontal="left" vertical="top" wrapText="1"/>
    </xf>
    <xf numFmtId="0" fontId="2" fillId="6" borderId="0" xfId="0" applyFont="1" applyFill="1" applyAlignment="1">
      <alignment horizontal="left" vertical="top"/>
    </xf>
    <xf numFmtId="0" fontId="9" fillId="6" borderId="0" xfId="0" applyFont="1" applyFill="1" applyAlignment="1">
      <alignment horizontal="left" vertical="top"/>
    </xf>
    <xf numFmtId="0" fontId="2" fillId="6" borderId="4" xfId="0" applyFont="1" applyFill="1" applyBorder="1" applyAlignment="1">
      <alignment horizontal="left" vertical="top"/>
    </xf>
    <xf numFmtId="0" fontId="2" fillId="4" borderId="4" xfId="0" applyFont="1" applyFill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/>
    </xf>
    <xf numFmtId="0" fontId="6" fillId="4" borderId="4" xfId="0" applyFont="1" applyFill="1" applyBorder="1" applyAlignment="1">
      <alignment horizontal="left" vertical="top" wrapText="1"/>
    </xf>
    <xf numFmtId="0" fontId="2" fillId="6" borderId="4" xfId="0" applyFont="1" applyFill="1" applyBorder="1" applyAlignment="1">
      <alignment horizontal="left" vertical="top" wrapText="1"/>
    </xf>
    <xf numFmtId="0" fontId="2" fillId="6" borderId="5" xfId="0" applyFont="1" applyFill="1" applyBorder="1" applyAlignment="1">
      <alignment horizontal="left" vertical="top"/>
    </xf>
    <xf numFmtId="0" fontId="0" fillId="7" borderId="8" xfId="0" applyFill="1" applyBorder="1" applyAlignment="1">
      <alignment horizontal="center"/>
    </xf>
    <xf numFmtId="0" fontId="0" fillId="7" borderId="9" xfId="0" applyFill="1" applyBorder="1" applyAlignment="1">
      <alignment horizontal="center"/>
    </xf>
    <xf numFmtId="0" fontId="0" fillId="7" borderId="10" xfId="0" applyFill="1" applyBorder="1" applyAlignment="1">
      <alignment horizontal="center"/>
    </xf>
    <xf numFmtId="0" fontId="0" fillId="7" borderId="11" xfId="0" applyFill="1" applyBorder="1" applyAlignment="1">
      <alignment horizontal="center"/>
    </xf>
    <xf numFmtId="0" fontId="5" fillId="3" borderId="12" xfId="0" applyFont="1" applyFill="1" applyBorder="1" applyAlignment="1">
      <alignment horizontal="left" vertical="top"/>
    </xf>
    <xf numFmtId="0" fontId="5" fillId="3" borderId="13" xfId="0" applyFont="1" applyFill="1" applyBorder="1" applyAlignment="1">
      <alignment horizontal="left" vertical="top"/>
    </xf>
    <xf numFmtId="0" fontId="5" fillId="3" borderId="14" xfId="0" applyFont="1" applyFill="1" applyBorder="1" applyAlignment="1">
      <alignment horizontal="left" vertical="top"/>
    </xf>
    <xf numFmtId="0" fontId="3" fillId="0" borderId="0" xfId="0" applyFont="1" applyAlignment="1">
      <alignment horizontal="left" vertical="center"/>
    </xf>
    <xf numFmtId="0" fontId="2" fillId="6" borderId="15" xfId="0" applyFont="1" applyFill="1" applyBorder="1" applyAlignment="1">
      <alignment horizontal="left" vertical="top"/>
    </xf>
    <xf numFmtId="0" fontId="7" fillId="0" borderId="15" xfId="0" applyFont="1" applyBorder="1" applyAlignment="1">
      <alignment horizontal="left" vertical="top" wrapText="1"/>
    </xf>
    <xf numFmtId="0" fontId="7" fillId="0" borderId="15" xfId="0" applyFont="1" applyBorder="1" applyAlignment="1">
      <alignment horizontal="left" vertical="top"/>
    </xf>
    <xf numFmtId="0" fontId="2" fillId="0" borderId="15" xfId="0" applyFont="1" applyBorder="1" applyAlignment="1">
      <alignment horizontal="left" vertical="top"/>
    </xf>
    <xf numFmtId="0" fontId="2" fillId="0" borderId="15" xfId="0" applyFont="1" applyBorder="1" applyAlignment="1">
      <alignment horizontal="left" vertical="top" wrapText="1"/>
    </xf>
    <xf numFmtId="0" fontId="6" fillId="4" borderId="15" xfId="0" applyFont="1" applyFill="1" applyBorder="1" applyAlignment="1">
      <alignment horizontal="left" vertical="top" wrapText="1"/>
    </xf>
    <xf numFmtId="0" fontId="2" fillId="6" borderId="16" xfId="0" applyFont="1" applyFill="1" applyBorder="1" applyAlignment="1">
      <alignment horizontal="left" vertical="top"/>
    </xf>
    <xf numFmtId="0" fontId="5" fillId="3" borderId="17" xfId="0" applyFont="1" applyFill="1" applyBorder="1" applyAlignment="1">
      <alignment horizontal="left" vertical="top"/>
    </xf>
    <xf numFmtId="0" fontId="5" fillId="3" borderId="18" xfId="0" applyFont="1" applyFill="1" applyBorder="1" applyAlignment="1">
      <alignment horizontal="left" vertical="top"/>
    </xf>
    <xf numFmtId="0" fontId="2" fillId="6" borderId="17" xfId="0" applyFont="1" applyFill="1" applyBorder="1" applyAlignment="1">
      <alignment horizontal="left" vertical="top"/>
    </xf>
    <xf numFmtId="0" fontId="2" fillId="0" borderId="19" xfId="0" applyFont="1" applyBorder="1" applyAlignment="1">
      <alignment horizontal="left" vertical="top" wrapText="1"/>
    </xf>
    <xf numFmtId="0" fontId="2" fillId="0" borderId="19" xfId="0" applyFont="1" applyBorder="1" applyAlignment="1">
      <alignment horizontal="left" vertical="top"/>
    </xf>
    <xf numFmtId="0" fontId="2" fillId="4" borderId="19" xfId="0" applyFont="1" applyFill="1" applyBorder="1" applyAlignment="1">
      <alignment horizontal="left" vertical="top" wrapText="1"/>
    </xf>
    <xf numFmtId="0" fontId="2" fillId="6" borderId="19" xfId="0" applyFont="1" applyFill="1" applyBorder="1" applyAlignment="1">
      <alignment horizontal="left" vertical="top"/>
    </xf>
    <xf numFmtId="0" fontId="6" fillId="4" borderId="19" xfId="0" applyFont="1" applyFill="1" applyBorder="1" applyAlignment="1">
      <alignment horizontal="left" vertical="top" wrapText="1"/>
    </xf>
    <xf numFmtId="0" fontId="7" fillId="0" borderId="19" xfId="0" applyFont="1" applyBorder="1" applyAlignment="1">
      <alignment horizontal="left" vertical="top"/>
    </xf>
    <xf numFmtId="0" fontId="2" fillId="6" borderId="20" xfId="0" applyFont="1" applyFill="1" applyBorder="1" applyAlignment="1">
      <alignment horizontal="left" vertical="top"/>
    </xf>
    <xf numFmtId="0" fontId="5" fillId="3" borderId="21" xfId="0" applyFont="1" applyFill="1" applyBorder="1" applyAlignment="1">
      <alignment horizontal="left" vertical="top"/>
    </xf>
    <xf numFmtId="0" fontId="4" fillId="0" borderId="0" xfId="0" applyFont="1" applyAlignment="1">
      <alignment vertical="top" wrapText="1"/>
    </xf>
    <xf numFmtId="164" fontId="0" fillId="0" borderId="0" xfId="0" applyNumberFormat="1"/>
    <xf numFmtId="0" fontId="7" fillId="0" borderId="4" xfId="0" applyFont="1" applyBorder="1" applyAlignment="1">
      <alignment horizontal="left" vertical="top" wrapText="1"/>
    </xf>
    <xf numFmtId="0" fontId="7" fillId="0" borderId="19" xfId="0" applyFont="1" applyBorder="1" applyAlignment="1">
      <alignment horizontal="left" vertical="top" wrapText="1"/>
    </xf>
    <xf numFmtId="0" fontId="2" fillId="4" borderId="4" xfId="0" applyFont="1" applyFill="1" applyBorder="1" applyAlignment="1">
      <alignment horizontal="left" vertical="top"/>
    </xf>
    <xf numFmtId="0" fontId="2" fillId="4" borderId="15" xfId="0" applyFont="1" applyFill="1" applyBorder="1" applyAlignment="1">
      <alignment horizontal="left" vertical="top"/>
    </xf>
    <xf numFmtId="0" fontId="2" fillId="4" borderId="19" xfId="0" applyFont="1" applyFill="1" applyBorder="1" applyAlignment="1">
      <alignment horizontal="left" vertical="top"/>
    </xf>
    <xf numFmtId="0" fontId="2" fillId="6" borderId="4" xfId="0" applyFont="1" applyFill="1" applyBorder="1" applyAlignment="1" applyProtection="1">
      <alignment horizontal="left" vertical="top"/>
      <protection locked="0"/>
    </xf>
    <xf numFmtId="0" fontId="2" fillId="6" borderId="0" xfId="0" applyFont="1" applyFill="1" applyAlignment="1" applyProtection="1">
      <alignment horizontal="left" vertical="top"/>
      <protection locked="0"/>
    </xf>
    <xf numFmtId="0" fontId="3" fillId="0" borderId="0" xfId="0" applyFont="1" applyAlignment="1">
      <alignment horizontal="left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left" vertical="center" indent="1"/>
    </xf>
    <xf numFmtId="0" fontId="3" fillId="0" borderId="3" xfId="0" applyFont="1" applyBorder="1" applyAlignment="1">
      <alignment horizontal="left" vertical="center" wrapText="1"/>
    </xf>
    <xf numFmtId="0" fontId="4" fillId="0" borderId="23" xfId="0" applyFont="1" applyBorder="1" applyAlignment="1">
      <alignment horizontal="left" vertical="top"/>
    </xf>
    <xf numFmtId="0" fontId="4" fillId="0" borderId="0" xfId="0" applyFont="1" applyAlignment="1">
      <alignment horizontal="left" vertical="top"/>
    </xf>
    <xf numFmtId="0" fontId="0" fillId="0" borderId="0" xfId="0" applyAlignment="1">
      <alignment vertical="top"/>
    </xf>
    <xf numFmtId="164" fontId="3" fillId="0" borderId="25" xfId="0" applyNumberFormat="1" applyFont="1" applyBorder="1" applyAlignment="1">
      <alignment horizontal="center" vertical="center" wrapText="1"/>
    </xf>
    <xf numFmtId="164" fontId="3" fillId="0" borderId="26" xfId="0" applyNumberFormat="1" applyFont="1" applyBorder="1" applyAlignment="1">
      <alignment horizontal="center" vertical="center" wrapText="1"/>
    </xf>
    <xf numFmtId="164" fontId="3" fillId="0" borderId="28" xfId="0" applyNumberFormat="1" applyFont="1" applyBorder="1" applyAlignment="1">
      <alignment horizontal="center" vertical="center" wrapText="1"/>
    </xf>
    <xf numFmtId="164" fontId="3" fillId="0" borderId="29" xfId="0" applyNumberFormat="1" applyFont="1" applyBorder="1" applyAlignment="1">
      <alignment horizontal="center" vertical="center" wrapText="1"/>
    </xf>
    <xf numFmtId="164" fontId="3" fillId="0" borderId="31" xfId="0" applyNumberFormat="1" applyFont="1" applyBorder="1" applyAlignment="1">
      <alignment horizontal="center" vertical="center" wrapText="1"/>
    </xf>
    <xf numFmtId="164" fontId="3" fillId="0" borderId="32" xfId="0" applyNumberFormat="1" applyFont="1" applyBorder="1" applyAlignment="1">
      <alignment horizontal="center" vertical="center" wrapText="1"/>
    </xf>
    <xf numFmtId="164" fontId="3" fillId="0" borderId="33" xfId="0" applyNumberFormat="1" applyFont="1" applyBorder="1" applyAlignment="1">
      <alignment horizontal="center" vertical="center" wrapText="1"/>
    </xf>
    <xf numFmtId="164" fontId="3" fillId="0" borderId="34" xfId="0" applyNumberFormat="1" applyFont="1" applyBorder="1" applyAlignment="1">
      <alignment horizontal="center" vertical="center" wrapText="1"/>
    </xf>
    <xf numFmtId="164" fontId="3" fillId="0" borderId="35" xfId="0" applyNumberFormat="1" applyFont="1" applyBorder="1" applyAlignment="1">
      <alignment horizontal="center" vertical="center" wrapText="1"/>
    </xf>
    <xf numFmtId="164" fontId="3" fillId="5" borderId="24" xfId="0" applyNumberFormat="1" applyFont="1" applyFill="1" applyBorder="1" applyAlignment="1">
      <alignment horizontal="center" vertical="center" wrapText="1"/>
    </xf>
    <xf numFmtId="164" fontId="3" fillId="5" borderId="27" xfId="0" applyNumberFormat="1" applyFont="1" applyFill="1" applyBorder="1" applyAlignment="1">
      <alignment horizontal="center" vertical="center" wrapText="1"/>
    </xf>
    <xf numFmtId="164" fontId="3" fillId="5" borderId="30" xfId="0" applyNumberFormat="1" applyFont="1" applyFill="1" applyBorder="1" applyAlignment="1">
      <alignment horizontal="center" vertical="center" wrapText="1"/>
    </xf>
    <xf numFmtId="164" fontId="3" fillId="0" borderId="36" xfId="0" applyNumberFormat="1" applyFont="1" applyBorder="1" applyAlignment="1">
      <alignment horizontal="center" vertical="center" wrapText="1"/>
    </xf>
    <xf numFmtId="164" fontId="3" fillId="0" borderId="37" xfId="0" applyNumberFormat="1" applyFont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4" fillId="7" borderId="6" xfId="0" applyFont="1" applyFill="1" applyBorder="1" applyAlignment="1">
      <alignment horizontal="center"/>
    </xf>
    <xf numFmtId="0" fontId="4" fillId="7" borderId="7" xfId="0" applyFont="1" applyFill="1" applyBorder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indent="1"/>
    </xf>
    <xf numFmtId="0" fontId="3" fillId="0" borderId="2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left" vertical="top"/>
    </xf>
    <xf numFmtId="0" fontId="0" fillId="0" borderId="0" xfId="0" applyAlignment="1">
      <alignment vertical="top"/>
    </xf>
    <xf numFmtId="0" fontId="4" fillId="0" borderId="0" xfId="0" applyFont="1" applyAlignment="1">
      <alignment horizontal="left" vertical="top" wrapText="1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E8EAF7"/>
      <color rgb="FF374A8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Radio" checked="Checked" firstButton="1" fmlaLink="Uebersetzungen!$B$2" lockText="1" noThreeD="1"/>
</file>

<file path=xl/ctrlProps/ctrlProp2.xml><?xml version="1.0" encoding="utf-8"?>
<formControlPr xmlns="http://schemas.microsoft.com/office/spreadsheetml/2009/9/main" objectType="Radio" lockText="1" noThreeD="1"/>
</file>

<file path=xl/ctrlProps/ctrlProp3.xml><?xml version="1.0" encoding="utf-8"?>
<formControlPr xmlns="http://schemas.microsoft.com/office/spreadsheetml/2009/9/main" objectType="Radio" lockText="1" noThreeD="1"/>
</file>

<file path=xl/ctrlProps/ctrlProp4.xml><?xml version="1.0" encoding="utf-8"?>
<formControlPr xmlns="http://schemas.microsoft.com/office/spreadsheetml/2009/9/main" objectType="Radio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812800</xdr:colOff>
          <xdr:row>0</xdr:row>
          <xdr:rowOff>146050</xdr:rowOff>
        </xdr:from>
        <xdr:to>
          <xdr:col>1</xdr:col>
          <xdr:colOff>352425</xdr:colOff>
          <xdr:row>2</xdr:row>
          <xdr:rowOff>28575</xdr:rowOff>
        </xdr:to>
        <xdr:sp macro="" textlink="">
          <xdr:nvSpPr>
            <xdr:cNvPr id="3073" name="Option Button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0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Deutsch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812800</xdr:colOff>
          <xdr:row>1</xdr:row>
          <xdr:rowOff>146050</xdr:rowOff>
        </xdr:from>
        <xdr:to>
          <xdr:col>1</xdr:col>
          <xdr:colOff>352425</xdr:colOff>
          <xdr:row>3</xdr:row>
          <xdr:rowOff>28575</xdr:rowOff>
        </xdr:to>
        <xdr:sp macro="" textlink="">
          <xdr:nvSpPr>
            <xdr:cNvPr id="3074" name="Option Button 2" hidden="1">
              <a:extLst>
                <a:ext uri="{63B3BB69-23CF-44E3-9099-C40C66FF867C}">
                  <a14:compatExt spid="_x0000_s3074"/>
                </a:ext>
                <a:ext uri="{FF2B5EF4-FFF2-40B4-BE49-F238E27FC236}">
                  <a16:creationId xmlns:a16="http://schemas.microsoft.com/office/drawing/2014/main" id="{00000000-0008-0000-0000-00000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Français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812800</xdr:colOff>
          <xdr:row>2</xdr:row>
          <xdr:rowOff>127000</xdr:rowOff>
        </xdr:from>
        <xdr:to>
          <xdr:col>1</xdr:col>
          <xdr:colOff>352425</xdr:colOff>
          <xdr:row>4</xdr:row>
          <xdr:rowOff>9525</xdr:rowOff>
        </xdr:to>
        <xdr:sp macro="" textlink="">
          <xdr:nvSpPr>
            <xdr:cNvPr id="3075" name="Option Button 3" hidden="1">
              <a:extLst>
                <a:ext uri="{63B3BB69-23CF-44E3-9099-C40C66FF867C}">
                  <a14:compatExt spid="_x0000_s3075"/>
                </a:ext>
                <a:ext uri="{FF2B5EF4-FFF2-40B4-BE49-F238E27FC236}">
                  <a16:creationId xmlns:a16="http://schemas.microsoft.com/office/drawing/2014/main" id="{00000000-0008-0000-0000-00000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Italiano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812800</xdr:colOff>
          <xdr:row>3</xdr:row>
          <xdr:rowOff>114300</xdr:rowOff>
        </xdr:from>
        <xdr:to>
          <xdr:col>1</xdr:col>
          <xdr:colOff>352425</xdr:colOff>
          <xdr:row>5</xdr:row>
          <xdr:rowOff>0</xdr:rowOff>
        </xdr:to>
        <xdr:sp macro="" textlink="">
          <xdr:nvSpPr>
            <xdr:cNvPr id="3076" name="Option Button 4" hidden="1">
              <a:extLst>
                <a:ext uri="{63B3BB69-23CF-44E3-9099-C40C66FF867C}">
                  <a14:compatExt spid="_x0000_s3076"/>
                </a:ext>
                <a:ext uri="{FF2B5EF4-FFF2-40B4-BE49-F238E27FC236}">
                  <a16:creationId xmlns:a16="http://schemas.microsoft.com/office/drawing/2014/main" id="{00000000-0008-0000-0000-00000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English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3">
    <pageSetUpPr fitToPage="1"/>
  </sheetPr>
  <dimension ref="A1:V75"/>
  <sheetViews>
    <sheetView showGridLines="0" tabSelected="1" zoomScaleNormal="100" workbookViewId="0">
      <selection activeCell="E16" sqref="E16"/>
    </sheetView>
  </sheetViews>
  <sheetFormatPr baseColWidth="10" defaultColWidth="10.58203125" defaultRowHeight="13" customHeight="1" x14ac:dyDescent="0.3"/>
  <cols>
    <col min="1" max="1" width="18.58203125" customWidth="1"/>
    <col min="2" max="19" width="11.58203125" customWidth="1"/>
    <col min="20" max="22" width="13.08203125" customWidth="1"/>
  </cols>
  <sheetData>
    <row r="1" spans="1:22" ht="13" customHeight="1" thickTop="1" x14ac:dyDescent="0.3">
      <c r="A1" s="79" t="s">
        <v>103</v>
      </c>
      <c r="B1" s="80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2" ht="13" customHeight="1" x14ac:dyDescent="0.3">
      <c r="A2" s="21"/>
      <c r="B2" s="22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2" ht="13" customHeight="1" x14ac:dyDescent="0.3">
      <c r="A3" s="21"/>
      <c r="B3" s="22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2" ht="13" customHeight="1" x14ac:dyDescent="0.3">
      <c r="A4" s="21"/>
      <c r="B4" s="22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2" ht="13" customHeight="1" thickBot="1" x14ac:dyDescent="0.35">
      <c r="A5" s="23"/>
      <c r="B5" s="24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2" ht="13" customHeight="1" thickTop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2" ht="14.25" customHeight="1" x14ac:dyDescent="0.3">
      <c r="A7" s="89" t="str">
        <f>VLOOKUP("&lt;Titel&gt;",Uebersetzungen!$B$3:$F$67,Uebersetzungen!$B$2+1,FALSE)</f>
        <v>Indexwerte, 1. Quartal 2017 - 1. Quartal 2026</v>
      </c>
      <c r="B7" s="89"/>
      <c r="C7" s="89"/>
      <c r="D7" s="47"/>
      <c r="E7" s="47"/>
      <c r="F7" s="47"/>
      <c r="G7" s="47"/>
      <c r="H7" s="47"/>
      <c r="I7" s="47"/>
      <c r="J7" s="47"/>
      <c r="K7" s="47"/>
      <c r="L7" s="47"/>
      <c r="M7" s="47"/>
      <c r="N7" s="47"/>
      <c r="O7" s="47"/>
      <c r="P7" s="47"/>
      <c r="Q7" s="47"/>
      <c r="R7" s="47"/>
      <c r="S7" s="47"/>
      <c r="T7" s="1"/>
    </row>
    <row r="8" spans="1:22" ht="14.25" customHeight="1" x14ac:dyDescent="0.3">
      <c r="A8" s="87" t="str">
        <f>VLOOKUP("&lt;Untertitel_1&gt;",Uebersetzungen!$B$3:$F$67,Uebersetzungen!$B$2+1,FALSE)</f>
        <v>Schweizerischer Wohnimmobilienpreisindex, IMPI</v>
      </c>
      <c r="B8" s="87"/>
      <c r="C8" s="87"/>
      <c r="D8" s="88"/>
      <c r="E8" s="47"/>
      <c r="F8" s="47"/>
      <c r="G8" s="47"/>
      <c r="H8" s="47"/>
      <c r="I8" s="47"/>
      <c r="J8" s="47"/>
      <c r="O8" s="2"/>
      <c r="P8" s="2"/>
      <c r="Q8" s="2"/>
      <c r="R8" s="2"/>
      <c r="S8" s="2"/>
      <c r="T8" s="1"/>
    </row>
    <row r="9" spans="1:22" ht="5.15" customHeight="1" x14ac:dyDescent="0.3">
      <c r="A9" s="62"/>
      <c r="B9" s="62"/>
      <c r="C9" s="62"/>
      <c r="D9" s="63"/>
      <c r="E9" s="47"/>
      <c r="F9" s="47"/>
      <c r="G9" s="47"/>
      <c r="H9" s="47"/>
      <c r="I9" s="47"/>
      <c r="J9" s="47"/>
      <c r="O9" s="2"/>
      <c r="P9" s="2"/>
      <c r="Q9" s="2"/>
      <c r="R9" s="2"/>
      <c r="S9" s="2"/>
      <c r="T9" s="1"/>
    </row>
    <row r="10" spans="1:22" ht="14.25" customHeight="1" x14ac:dyDescent="0.3">
      <c r="A10" s="61"/>
      <c r="B10" s="84" t="str">
        <f>VLOOKUP("&lt;Untertitel_2&gt;",Uebersetzungen!$B$3:$F$67,Uebersetzungen!$B$2+1,FALSE)</f>
        <v>Wohneigentum</v>
      </c>
      <c r="C10" s="85"/>
      <c r="D10" s="85"/>
      <c r="E10" s="85"/>
      <c r="F10" s="85"/>
      <c r="G10" s="86"/>
      <c r="H10" s="84" t="str">
        <f>VLOOKUP("&lt;Untertitel_3&gt;",Uebersetzungen!$B$3:$F$67,Uebersetzungen!$B$2+1,FALSE)</f>
        <v>Einfamilienhäuser</v>
      </c>
      <c r="I10" s="85"/>
      <c r="J10" s="85"/>
      <c r="K10" s="85"/>
      <c r="L10" s="85"/>
      <c r="M10" s="86"/>
      <c r="N10" s="84" t="str">
        <f>VLOOKUP("&lt;Untertitel_4&gt;",Uebersetzungen!$B$3:$F$67,Uebersetzungen!$B$2+1,FALSE)</f>
        <v>Eigentumswohnungen</v>
      </c>
      <c r="O10" s="85"/>
      <c r="P10" s="85"/>
      <c r="Q10" s="85"/>
      <c r="R10" s="85"/>
      <c r="S10" s="86"/>
      <c r="T10" s="1"/>
    </row>
    <row r="11" spans="1:22" ht="25.5" customHeight="1" x14ac:dyDescent="0.3">
      <c r="A11" s="60" t="str">
        <f>VLOOKUP("&lt;ZeilenTitel_1&gt;",Uebersetzungen!$B$3:$F$67,Uebersetzungen!$B$2+1,FALSE)</f>
        <v xml:space="preserve">Totalindex und Subindizes (Basis: Q4 2019 = 100) </v>
      </c>
      <c r="B11" s="78" t="str">
        <f>VLOOKUP("&lt;Spaltentitel_1&gt;",Uebersetzungen!$B$3:$F$67,Uebersetzungen!$B$2+1,FALSE)</f>
        <v xml:space="preserve">Total </v>
      </c>
      <c r="C11" s="77" t="str">
        <f>VLOOKUP("&lt;Spaltentitel_4&gt;",Uebersetzungen!$B$3:$F$67,Uebersetzungen!$B$2+1,FALSE)</f>
        <v>GemeindeTyp 1</v>
      </c>
      <c r="D11" s="77" t="str">
        <f>VLOOKUP("&lt;Spaltentitel_5&gt;",Uebersetzungen!$B$3:$F$67,Uebersetzungen!$B$2+1,FALSE)</f>
        <v>GemeindeTyp 2</v>
      </c>
      <c r="E11" s="77" t="str">
        <f>VLOOKUP("&lt;Spaltentitel_6&gt;",Uebersetzungen!$B$3:$F$67,Uebersetzungen!$B$2+1,FALSE)</f>
        <v>GemeindeTyp 3</v>
      </c>
      <c r="F11" s="77" t="str">
        <f>VLOOKUP("&lt;Spaltentitel_7&gt;",Uebersetzungen!$B$3:$F$67,Uebersetzungen!$B$2+1,FALSE)</f>
        <v>GemeindeTyp 4</v>
      </c>
      <c r="G11" s="76" t="str">
        <f>VLOOKUP("&lt;Spaltentitel_8&gt;",Uebersetzungen!$B$3:$F$67,Uebersetzungen!$B$2+1,FALSE)</f>
        <v>GemeindeTyp 5</v>
      </c>
      <c r="H11" s="78" t="str">
        <f>VLOOKUP("&lt;Spaltentitel_2&gt;",Uebersetzungen!$B$3:$F$67,Uebersetzungen!$B$2+1,FALSE)</f>
        <v>EFH</v>
      </c>
      <c r="I11" s="77" t="str">
        <f>VLOOKUP("&lt;Spaltentitel_4&gt;",Uebersetzungen!$B$3:$F$67,Uebersetzungen!$B$2+1,FALSE)</f>
        <v>GemeindeTyp 1</v>
      </c>
      <c r="J11" s="77" t="str">
        <f>VLOOKUP("&lt;Spaltentitel_5&gt;",Uebersetzungen!$B$3:$F$67,Uebersetzungen!$B$2+1,FALSE)</f>
        <v>GemeindeTyp 2</v>
      </c>
      <c r="K11" s="77" t="str">
        <f>VLOOKUP("&lt;Spaltentitel_6&gt;",Uebersetzungen!$B$3:$F$67,Uebersetzungen!$B$2+1,FALSE)</f>
        <v>GemeindeTyp 3</v>
      </c>
      <c r="L11" s="77" t="str">
        <f>VLOOKUP("&lt;Spaltentitel_7&gt;",Uebersetzungen!$B$3:$F$67,Uebersetzungen!$B$2+1,FALSE)</f>
        <v>GemeindeTyp 4</v>
      </c>
      <c r="M11" s="76" t="str">
        <f>VLOOKUP("&lt;Spaltentitel_8&gt;",Uebersetzungen!$B$3:$F$67,Uebersetzungen!$B$2+1,FALSE)</f>
        <v>GemeindeTyp 5</v>
      </c>
      <c r="N11" s="78" t="str">
        <f>VLOOKUP("&lt;Spaltentitel_3&gt;",Uebersetzungen!$B$3:$F$67,Uebersetzungen!$B$2+1,FALSE)</f>
        <v>EGW</v>
      </c>
      <c r="O11" s="77" t="str">
        <f>VLOOKUP("&lt;Spaltentitel_4&gt;",Uebersetzungen!$B$3:$F$67,Uebersetzungen!$B$2+1,FALSE)</f>
        <v>GemeindeTyp 1</v>
      </c>
      <c r="P11" s="77" t="str">
        <f>VLOOKUP("&lt;Spaltentitel_5&gt;",Uebersetzungen!$B$3:$F$67,Uebersetzungen!$B$2+1,FALSE)</f>
        <v>GemeindeTyp 2</v>
      </c>
      <c r="Q11" s="77" t="str">
        <f>VLOOKUP("&lt;Spaltentitel_6&gt;",Uebersetzungen!$B$3:$F$67,Uebersetzungen!$B$2+1,FALSE)</f>
        <v>GemeindeTyp 3</v>
      </c>
      <c r="R11" s="77" t="str">
        <f>VLOOKUP("&lt;Spaltentitel_7&gt;",Uebersetzungen!$B$3:$F$67,Uebersetzungen!$B$2+1,FALSE)</f>
        <v>GemeindeTyp 4</v>
      </c>
      <c r="S11" s="76" t="str">
        <f>VLOOKUP("&lt;Spaltentitel_8&gt;",Uebersetzungen!$B$3:$F$67,Uebersetzungen!$B$2+1,FALSE)</f>
        <v>GemeindeTyp 5</v>
      </c>
      <c r="T11" s="1"/>
    </row>
    <row r="12" spans="1:22" ht="13" customHeight="1" x14ac:dyDescent="0.3">
      <c r="A12" s="5" t="str">
        <f>VLOOKUP("&lt;ZeilenTitel_2&gt;",Uebersetzungen!$B$3:$F$67,Uebersetzungen!$B$2+1,FALSE)</f>
        <v>Q1 2017</v>
      </c>
      <c r="B12" s="73">
        <v>90.456100000000006</v>
      </c>
      <c r="C12" s="70">
        <v>88.991500000000002</v>
      </c>
      <c r="D12" s="64">
        <v>90.057299999999998</v>
      </c>
      <c r="E12" s="64">
        <v>91.9422</v>
      </c>
      <c r="F12" s="64">
        <v>91.986400000000003</v>
      </c>
      <c r="G12" s="65">
        <v>90.5077</v>
      </c>
      <c r="H12" s="73">
        <v>89.744600000000005</v>
      </c>
      <c r="I12" s="64">
        <v>88.908199999999994</v>
      </c>
      <c r="J12" s="64">
        <v>89.044600000000003</v>
      </c>
      <c r="K12" s="64">
        <v>91.278199999999998</v>
      </c>
      <c r="L12" s="64">
        <v>91.3459</v>
      </c>
      <c r="M12" s="65">
        <v>88.688900000000004</v>
      </c>
      <c r="N12" s="73">
        <v>91.188500000000005</v>
      </c>
      <c r="O12" s="64">
        <v>89.153999999999996</v>
      </c>
      <c r="P12" s="64">
        <v>90.931700000000006</v>
      </c>
      <c r="Q12" s="64">
        <v>92.273399999999995</v>
      </c>
      <c r="R12" s="64">
        <v>92.763999999999996</v>
      </c>
      <c r="S12" s="65">
        <v>93.524500000000003</v>
      </c>
      <c r="T12" s="1"/>
      <c r="V12" s="48"/>
    </row>
    <row r="13" spans="1:22" ht="13" customHeight="1" x14ac:dyDescent="0.3">
      <c r="A13" s="5" t="str">
        <f>VLOOKUP("&lt;ZeilenTitel_3&gt;",Uebersetzungen!$B$3:$F$67,Uebersetzungen!$B$2+1,FALSE)</f>
        <v>Q2 2017</v>
      </c>
      <c r="B13" s="74">
        <v>91.681399999999996</v>
      </c>
      <c r="C13" s="71">
        <v>89.646000000000001</v>
      </c>
      <c r="D13" s="66">
        <v>92.148700000000005</v>
      </c>
      <c r="E13" s="66">
        <v>92.7226</v>
      </c>
      <c r="F13" s="66">
        <v>92.412599999999998</v>
      </c>
      <c r="G13" s="67">
        <v>93.261600000000001</v>
      </c>
      <c r="H13" s="74">
        <v>91.4114</v>
      </c>
      <c r="I13" s="66">
        <v>89.334400000000002</v>
      </c>
      <c r="J13" s="66">
        <v>92.601100000000002</v>
      </c>
      <c r="K13" s="66">
        <v>91.2303</v>
      </c>
      <c r="L13" s="66">
        <v>91.658799999999999</v>
      </c>
      <c r="M13" s="67">
        <v>92.882499999999993</v>
      </c>
      <c r="N13" s="74">
        <v>91.956199999999995</v>
      </c>
      <c r="O13" s="66">
        <v>90.005799999999994</v>
      </c>
      <c r="P13" s="66">
        <v>91.777799999999999</v>
      </c>
      <c r="Q13" s="66">
        <v>93.724000000000004</v>
      </c>
      <c r="R13" s="66">
        <v>93.325000000000003</v>
      </c>
      <c r="S13" s="67">
        <v>93.785499999999999</v>
      </c>
      <c r="T13" s="1"/>
      <c r="V13" s="48"/>
    </row>
    <row r="14" spans="1:22" ht="13" customHeight="1" x14ac:dyDescent="0.3">
      <c r="A14" s="5" t="str">
        <f>VLOOKUP("&lt;ZeilenTitel_4&gt;",Uebersetzungen!$B$3:$F$67,Uebersetzungen!$B$2+1,FALSE)</f>
        <v>Q3 2017</v>
      </c>
      <c r="B14" s="74">
        <v>93.453400000000002</v>
      </c>
      <c r="C14" s="71">
        <v>93.042500000000004</v>
      </c>
      <c r="D14" s="66">
        <v>92.838800000000006</v>
      </c>
      <c r="E14" s="66">
        <v>94.386600000000001</v>
      </c>
      <c r="F14" s="66">
        <v>94.118399999999994</v>
      </c>
      <c r="G14" s="67">
        <v>93.474000000000004</v>
      </c>
      <c r="H14" s="74">
        <v>93.462699999999998</v>
      </c>
      <c r="I14" s="66">
        <v>93.400499999999994</v>
      </c>
      <c r="J14" s="66">
        <v>92.250299999999996</v>
      </c>
      <c r="K14" s="66">
        <v>94.632900000000006</v>
      </c>
      <c r="L14" s="66">
        <v>94.080399999999997</v>
      </c>
      <c r="M14" s="67">
        <v>93.276899999999998</v>
      </c>
      <c r="N14" s="74">
        <v>93.438500000000005</v>
      </c>
      <c r="O14" s="66">
        <v>92.828999999999994</v>
      </c>
      <c r="P14" s="66">
        <v>93.352900000000005</v>
      </c>
      <c r="Q14" s="66">
        <v>93.973699999999994</v>
      </c>
      <c r="R14" s="66">
        <v>94.180199999999999</v>
      </c>
      <c r="S14" s="67">
        <v>93.682900000000004</v>
      </c>
      <c r="T14" s="1"/>
      <c r="V14" s="48"/>
    </row>
    <row r="15" spans="1:22" ht="13" customHeight="1" x14ac:dyDescent="0.3">
      <c r="A15" s="5" t="str">
        <f>VLOOKUP("&lt;ZeilenTitel_5&gt;",Uebersetzungen!$B$3:$F$67,Uebersetzungen!$B$2+1,FALSE)</f>
        <v>Q4 2017</v>
      </c>
      <c r="B15" s="74">
        <v>93.259900000000002</v>
      </c>
      <c r="C15" s="71">
        <v>92.205100000000002</v>
      </c>
      <c r="D15" s="66">
        <v>94.654200000000003</v>
      </c>
      <c r="E15" s="66">
        <v>95.368700000000004</v>
      </c>
      <c r="F15" s="66">
        <v>93.004499999999993</v>
      </c>
      <c r="G15" s="67">
        <v>92.894900000000007</v>
      </c>
      <c r="H15" s="74">
        <v>92.365700000000004</v>
      </c>
      <c r="I15" s="66">
        <v>92.036299999999997</v>
      </c>
      <c r="J15" s="66">
        <v>92.220500000000001</v>
      </c>
      <c r="K15" s="66">
        <v>94.159599999999998</v>
      </c>
      <c r="L15" s="66">
        <v>92.417900000000003</v>
      </c>
      <c r="M15" s="67">
        <v>92.145600000000002</v>
      </c>
      <c r="N15" s="74">
        <v>94.1815</v>
      </c>
      <c r="O15" s="66">
        <v>92.444500000000005</v>
      </c>
      <c r="P15" s="66">
        <v>96.737499999999997</v>
      </c>
      <c r="Q15" s="66">
        <v>96.134399999999999</v>
      </c>
      <c r="R15" s="66">
        <v>93.718100000000007</v>
      </c>
      <c r="S15" s="67">
        <v>94.059299999999993</v>
      </c>
      <c r="T15" s="1"/>
      <c r="V15" s="48"/>
    </row>
    <row r="16" spans="1:22" ht="13" customHeight="1" x14ac:dyDescent="0.3">
      <c r="A16" s="5" t="str">
        <f>VLOOKUP("&lt;ZeilenTitel_6&gt;",Uebersetzungen!$B$3:$F$67,Uebersetzungen!$B$2+1,FALSE)</f>
        <v>Q1 2018</v>
      </c>
      <c r="B16" s="74">
        <v>93.195700000000002</v>
      </c>
      <c r="C16" s="71">
        <v>91.965199999999996</v>
      </c>
      <c r="D16" s="66">
        <v>94.240099999999998</v>
      </c>
      <c r="E16" s="66">
        <v>94.036100000000005</v>
      </c>
      <c r="F16" s="66">
        <v>94.188599999999994</v>
      </c>
      <c r="G16" s="67">
        <v>92.272599999999997</v>
      </c>
      <c r="H16" s="74">
        <v>92.377300000000005</v>
      </c>
      <c r="I16" s="66">
        <v>90.645600000000002</v>
      </c>
      <c r="J16" s="66">
        <v>92.595699999999994</v>
      </c>
      <c r="K16" s="66">
        <v>95.334999999999994</v>
      </c>
      <c r="L16" s="66">
        <v>93.647499999999994</v>
      </c>
      <c r="M16" s="67">
        <v>91.647900000000007</v>
      </c>
      <c r="N16" s="74">
        <v>94.038600000000002</v>
      </c>
      <c r="O16" s="66">
        <v>93.195400000000006</v>
      </c>
      <c r="P16" s="66">
        <v>95.652299999999997</v>
      </c>
      <c r="Q16" s="66">
        <v>92.77</v>
      </c>
      <c r="R16" s="66">
        <v>94.848299999999995</v>
      </c>
      <c r="S16" s="67">
        <v>93.222499999999997</v>
      </c>
      <c r="T16" s="1"/>
      <c r="V16" s="48"/>
    </row>
    <row r="17" spans="1:22" ht="13" customHeight="1" x14ac:dyDescent="0.3">
      <c r="A17" s="5" t="str">
        <f>VLOOKUP("&lt;ZeilenTitel_7&gt;",Uebersetzungen!$B$3:$F$67,Uebersetzungen!$B$2+1,FALSE)</f>
        <v>Q2 2018</v>
      </c>
      <c r="B17" s="74">
        <v>94.674899999999994</v>
      </c>
      <c r="C17" s="71">
        <v>93.368399999999994</v>
      </c>
      <c r="D17" s="66">
        <v>95.518299999999996</v>
      </c>
      <c r="E17" s="66">
        <v>95.8155</v>
      </c>
      <c r="F17" s="66">
        <v>94.797700000000006</v>
      </c>
      <c r="G17" s="67">
        <v>95.359300000000005</v>
      </c>
      <c r="H17" s="74">
        <v>94.156099999999995</v>
      </c>
      <c r="I17" s="66">
        <v>92.430999999999997</v>
      </c>
      <c r="J17" s="66">
        <v>95.175700000000006</v>
      </c>
      <c r="K17" s="66">
        <v>96.040300000000002</v>
      </c>
      <c r="L17" s="66">
        <v>93.675200000000004</v>
      </c>
      <c r="M17" s="67">
        <v>95.506699999999995</v>
      </c>
      <c r="N17" s="74">
        <v>95.2072</v>
      </c>
      <c r="O17" s="66">
        <v>94.270799999999994</v>
      </c>
      <c r="P17" s="66">
        <v>95.823800000000006</v>
      </c>
      <c r="Q17" s="66">
        <v>95.416799999999995</v>
      </c>
      <c r="R17" s="66">
        <v>96.148700000000005</v>
      </c>
      <c r="S17" s="67">
        <v>94.969899999999996</v>
      </c>
      <c r="T17" s="1"/>
      <c r="V17" s="48"/>
    </row>
    <row r="18" spans="1:22" ht="13" customHeight="1" x14ac:dyDescent="0.3">
      <c r="A18" s="5" t="str">
        <f>VLOOKUP("&lt;ZeilenTitel_8&gt;",Uebersetzungen!$B$3:$F$67,Uebersetzungen!$B$2+1,FALSE)</f>
        <v>Q3 2018</v>
      </c>
      <c r="B18" s="74">
        <v>95.272900000000007</v>
      </c>
      <c r="C18" s="71">
        <v>94.827699999999993</v>
      </c>
      <c r="D18" s="66">
        <v>97.1374</v>
      </c>
      <c r="E18" s="66">
        <v>95.796499999999995</v>
      </c>
      <c r="F18" s="66">
        <v>95.038899999999998</v>
      </c>
      <c r="G18" s="67">
        <v>94.019199999999998</v>
      </c>
      <c r="H18" s="74">
        <v>95.191199999999995</v>
      </c>
      <c r="I18" s="66">
        <v>95.960999999999999</v>
      </c>
      <c r="J18" s="66">
        <v>96.054500000000004</v>
      </c>
      <c r="K18" s="66">
        <v>95.612399999999994</v>
      </c>
      <c r="L18" s="66">
        <v>94.862399999999994</v>
      </c>
      <c r="M18" s="67">
        <v>93.632099999999994</v>
      </c>
      <c r="N18" s="74">
        <v>95.3523</v>
      </c>
      <c r="O18" s="66">
        <v>93.948499999999996</v>
      </c>
      <c r="P18" s="66">
        <v>98.072500000000005</v>
      </c>
      <c r="Q18" s="66">
        <v>95.729600000000005</v>
      </c>
      <c r="R18" s="66">
        <v>95.265500000000003</v>
      </c>
      <c r="S18" s="67">
        <v>94.555800000000005</v>
      </c>
      <c r="T18" s="1"/>
      <c r="V18" s="48"/>
    </row>
    <row r="19" spans="1:22" ht="13" customHeight="1" x14ac:dyDescent="0.3">
      <c r="A19" s="5" t="str">
        <f>VLOOKUP("&lt;ZeilenTitel_9&gt;",Uebersetzungen!$B$3:$F$67,Uebersetzungen!$B$2+1,FALSE)</f>
        <v>Q4 2018</v>
      </c>
      <c r="B19" s="74">
        <v>96.671499999999995</v>
      </c>
      <c r="C19" s="71">
        <v>94.767799999999994</v>
      </c>
      <c r="D19" s="66">
        <v>97.129400000000004</v>
      </c>
      <c r="E19" s="66">
        <v>98.231700000000004</v>
      </c>
      <c r="F19" s="66">
        <v>97.750299999999996</v>
      </c>
      <c r="G19" s="67">
        <v>97.191400000000002</v>
      </c>
      <c r="H19" s="74">
        <v>96.593999999999994</v>
      </c>
      <c r="I19" s="66">
        <v>95.842699999999994</v>
      </c>
      <c r="J19" s="66">
        <v>97.311199999999999</v>
      </c>
      <c r="K19" s="66">
        <v>96.340900000000005</v>
      </c>
      <c r="L19" s="66">
        <v>97.443700000000007</v>
      </c>
      <c r="M19" s="67">
        <v>95.88</v>
      </c>
      <c r="N19" s="74">
        <v>96.746399999999994</v>
      </c>
      <c r="O19" s="66">
        <v>93.938699999999997</v>
      </c>
      <c r="P19" s="66">
        <v>96.9893</v>
      </c>
      <c r="Q19" s="66">
        <v>99.543999999999997</v>
      </c>
      <c r="R19" s="66">
        <v>98.132000000000005</v>
      </c>
      <c r="S19" s="67">
        <v>99.3215</v>
      </c>
      <c r="T19" s="1"/>
      <c r="V19" s="48"/>
    </row>
    <row r="20" spans="1:22" ht="13" customHeight="1" x14ac:dyDescent="0.3">
      <c r="A20" s="5" t="str">
        <f>VLOOKUP("&lt;ZeilenTitel_10&gt;",Uebersetzungen!$B$3:$F$67,Uebersetzungen!$B$2+1,FALSE)</f>
        <v>Q1 2019</v>
      </c>
      <c r="B20" s="74">
        <v>97.627499999999998</v>
      </c>
      <c r="C20" s="71">
        <v>95.586200000000005</v>
      </c>
      <c r="D20" s="66">
        <v>98.126499999999993</v>
      </c>
      <c r="E20" s="66">
        <v>97.738200000000006</v>
      </c>
      <c r="F20" s="66">
        <v>99.620400000000004</v>
      </c>
      <c r="G20" s="67">
        <v>97.7453</v>
      </c>
      <c r="H20" s="74">
        <v>97.070599999999999</v>
      </c>
      <c r="I20" s="66">
        <v>95.286900000000003</v>
      </c>
      <c r="J20" s="66">
        <v>97.159000000000006</v>
      </c>
      <c r="K20" s="66">
        <v>96.283600000000007</v>
      </c>
      <c r="L20" s="66">
        <v>98.876800000000003</v>
      </c>
      <c r="M20" s="67">
        <v>97.156499999999994</v>
      </c>
      <c r="N20" s="74">
        <v>98.166200000000003</v>
      </c>
      <c r="O20" s="66">
        <v>95.816999999999993</v>
      </c>
      <c r="P20" s="66">
        <v>98.871899999999997</v>
      </c>
      <c r="Q20" s="66">
        <v>98.747699999999995</v>
      </c>
      <c r="R20" s="66">
        <v>100.5461</v>
      </c>
      <c r="S20" s="67">
        <v>98.701599999999999</v>
      </c>
      <c r="T20" s="1"/>
      <c r="V20" s="48"/>
    </row>
    <row r="21" spans="1:22" ht="13" customHeight="1" x14ac:dyDescent="0.3">
      <c r="A21" s="5" t="str">
        <f>VLOOKUP("&lt;ZeilenTitel_11&gt;",Uebersetzungen!$B$3:$F$67,Uebersetzungen!$B$2+1,FALSE)</f>
        <v>Q2 2019</v>
      </c>
      <c r="B21" s="74">
        <v>98.135900000000007</v>
      </c>
      <c r="C21" s="71">
        <v>97.743099999999998</v>
      </c>
      <c r="D21" s="66">
        <v>98.722999999999999</v>
      </c>
      <c r="E21" s="66">
        <v>99.197900000000004</v>
      </c>
      <c r="F21" s="66">
        <v>98.361000000000004</v>
      </c>
      <c r="G21" s="67">
        <v>97.192599999999999</v>
      </c>
      <c r="H21" s="74">
        <v>98.208699999999993</v>
      </c>
      <c r="I21" s="66">
        <v>98.134399999999999</v>
      </c>
      <c r="J21" s="66">
        <v>98.297399999999996</v>
      </c>
      <c r="K21" s="66">
        <v>98.295199999999994</v>
      </c>
      <c r="L21" s="66">
        <v>98.199600000000004</v>
      </c>
      <c r="M21" s="67">
        <v>98.214299999999994</v>
      </c>
      <c r="N21" s="74">
        <v>98.065399999999997</v>
      </c>
      <c r="O21" s="66">
        <v>97.441299999999998</v>
      </c>
      <c r="P21" s="66">
        <v>99.050899999999999</v>
      </c>
      <c r="Q21" s="66">
        <v>99.824399999999997</v>
      </c>
      <c r="R21" s="66">
        <v>98.561800000000005</v>
      </c>
      <c r="S21" s="67">
        <v>95.532899999999998</v>
      </c>
      <c r="T21" s="1"/>
      <c r="V21" s="48"/>
    </row>
    <row r="22" spans="1:22" ht="13" customHeight="1" x14ac:dyDescent="0.3">
      <c r="A22" s="5" t="str">
        <f>VLOOKUP("&lt;ZeilenTitel_12&gt;",Uebersetzungen!$B$3:$F$67,Uebersetzungen!$B$2+1,FALSE)</f>
        <v>Q3 2019</v>
      </c>
      <c r="B22" s="74">
        <v>98.272099999999995</v>
      </c>
      <c r="C22" s="71">
        <v>96.994600000000005</v>
      </c>
      <c r="D22" s="66">
        <v>100.4299</v>
      </c>
      <c r="E22" s="66">
        <v>98.072299999999998</v>
      </c>
      <c r="F22" s="66">
        <v>98.712900000000005</v>
      </c>
      <c r="G22" s="67">
        <v>97.532399999999996</v>
      </c>
      <c r="H22" s="74">
        <v>98.573499999999996</v>
      </c>
      <c r="I22" s="66">
        <v>97.421899999999994</v>
      </c>
      <c r="J22" s="66">
        <v>100.4693</v>
      </c>
      <c r="K22" s="66">
        <v>98.060500000000005</v>
      </c>
      <c r="L22" s="66">
        <v>98.940100000000001</v>
      </c>
      <c r="M22" s="67">
        <v>98.194900000000004</v>
      </c>
      <c r="N22" s="74">
        <v>97.980699999999999</v>
      </c>
      <c r="O22" s="66">
        <v>96.665000000000006</v>
      </c>
      <c r="P22" s="66">
        <v>100.39960000000001</v>
      </c>
      <c r="Q22" s="66">
        <v>98.080399999999997</v>
      </c>
      <c r="R22" s="66">
        <v>98.430099999999996</v>
      </c>
      <c r="S22" s="67">
        <v>96.456400000000002</v>
      </c>
      <c r="T22" s="1"/>
      <c r="V22" s="48"/>
    </row>
    <row r="23" spans="1:22" ht="13" customHeight="1" x14ac:dyDescent="0.3">
      <c r="A23" s="5" t="str">
        <f>VLOOKUP("&lt;ZeilenTitel_13&gt;",Uebersetzungen!$B$3:$F$67,Uebersetzungen!$B$2+1,FALSE)</f>
        <v>Q4 2019</v>
      </c>
      <c r="B23" s="74">
        <v>100</v>
      </c>
      <c r="C23" s="71">
        <v>100</v>
      </c>
      <c r="D23" s="66">
        <v>100</v>
      </c>
      <c r="E23" s="66">
        <v>100</v>
      </c>
      <c r="F23" s="66">
        <v>100</v>
      </c>
      <c r="G23" s="67">
        <v>100</v>
      </c>
      <c r="H23" s="74">
        <v>100</v>
      </c>
      <c r="I23" s="66">
        <v>100</v>
      </c>
      <c r="J23" s="66">
        <v>100</v>
      </c>
      <c r="K23" s="66">
        <v>100</v>
      </c>
      <c r="L23" s="66">
        <v>100</v>
      </c>
      <c r="M23" s="67">
        <v>100</v>
      </c>
      <c r="N23" s="74">
        <v>100</v>
      </c>
      <c r="O23" s="66">
        <v>100</v>
      </c>
      <c r="P23" s="66">
        <v>100</v>
      </c>
      <c r="Q23" s="66">
        <v>100</v>
      </c>
      <c r="R23" s="66">
        <v>100</v>
      </c>
      <c r="S23" s="67">
        <v>100</v>
      </c>
      <c r="T23" s="1"/>
      <c r="V23" s="48"/>
    </row>
    <row r="24" spans="1:22" ht="13" customHeight="1" x14ac:dyDescent="0.3">
      <c r="A24" s="5" t="str">
        <f>VLOOKUP("&lt;ZeilenTitel_14&gt;",Uebersetzungen!$B$3:$F$67,Uebersetzungen!$B$2+1,FALSE)</f>
        <v>Q1 2020</v>
      </c>
      <c r="B24" s="74">
        <v>99.244299999999996</v>
      </c>
      <c r="C24" s="71">
        <v>98.852900000000005</v>
      </c>
      <c r="D24" s="66">
        <v>99.277500000000003</v>
      </c>
      <c r="E24" s="66">
        <v>98.334900000000005</v>
      </c>
      <c r="F24" s="66">
        <v>100.0419</v>
      </c>
      <c r="G24" s="67">
        <v>99.184200000000004</v>
      </c>
      <c r="H24" s="74">
        <v>99.451400000000007</v>
      </c>
      <c r="I24" s="66">
        <v>100.432</v>
      </c>
      <c r="J24" s="66">
        <v>99.155900000000003</v>
      </c>
      <c r="K24" s="66">
        <v>98.752200000000002</v>
      </c>
      <c r="L24" s="66">
        <v>98.990700000000004</v>
      </c>
      <c r="M24" s="67">
        <v>99.191100000000006</v>
      </c>
      <c r="N24" s="74">
        <v>99.052000000000007</v>
      </c>
      <c r="O24" s="66">
        <v>97.590299999999999</v>
      </c>
      <c r="P24" s="66">
        <v>99.359099999999998</v>
      </c>
      <c r="Q24" s="66">
        <v>98.039199999999994</v>
      </c>
      <c r="R24" s="66">
        <v>101.26349999999999</v>
      </c>
      <c r="S24" s="67">
        <v>99.173900000000003</v>
      </c>
      <c r="T24" s="1"/>
      <c r="V24" s="48"/>
    </row>
    <row r="25" spans="1:22" ht="13" customHeight="1" x14ac:dyDescent="0.3">
      <c r="A25" s="5" t="str">
        <f>VLOOKUP("&lt;ZeilenTitel_15&gt;",Uebersetzungen!$B$3:$F$67,Uebersetzungen!$B$2+1,FALSE)</f>
        <v>Q2 2020</v>
      </c>
      <c r="B25" s="74">
        <v>100.59690000000001</v>
      </c>
      <c r="C25" s="71">
        <v>100.57899999999999</v>
      </c>
      <c r="D25" s="66">
        <v>100.99299999999999</v>
      </c>
      <c r="E25" s="66">
        <v>99.890299999999996</v>
      </c>
      <c r="F25" s="66">
        <v>100.98180000000001</v>
      </c>
      <c r="G25" s="67">
        <v>99.895700000000005</v>
      </c>
      <c r="H25" s="74">
        <v>100.5419</v>
      </c>
      <c r="I25" s="66">
        <v>100.5612</v>
      </c>
      <c r="J25" s="66">
        <v>100.3563</v>
      </c>
      <c r="K25" s="66">
        <v>100.04</v>
      </c>
      <c r="L25" s="66">
        <v>101.0146</v>
      </c>
      <c r="M25" s="67">
        <v>100.1371</v>
      </c>
      <c r="N25" s="74">
        <v>100.648</v>
      </c>
      <c r="O25" s="66">
        <v>100.5933</v>
      </c>
      <c r="P25" s="66">
        <v>101.4198</v>
      </c>
      <c r="Q25" s="66">
        <v>99.784199999999998</v>
      </c>
      <c r="R25" s="66">
        <v>100.9436</v>
      </c>
      <c r="S25" s="67">
        <v>99.529799999999994</v>
      </c>
      <c r="T25" s="1"/>
      <c r="V25" s="48"/>
    </row>
    <row r="26" spans="1:22" ht="13" customHeight="1" x14ac:dyDescent="0.3">
      <c r="A26" s="5" t="str">
        <f>VLOOKUP("&lt;ZeilenTitel_16&gt;",Uebersetzungen!$B$3:$F$67,Uebersetzungen!$B$2+1,FALSE)</f>
        <v>Q3 2020</v>
      </c>
      <c r="B26" s="74">
        <v>100.81529999999999</v>
      </c>
      <c r="C26" s="71">
        <v>101.3617</v>
      </c>
      <c r="D26" s="66">
        <v>101.30029999999999</v>
      </c>
      <c r="E26" s="66">
        <v>100.51479999999999</v>
      </c>
      <c r="F26" s="66">
        <v>99.951599999999999</v>
      </c>
      <c r="G26" s="67">
        <v>100.759</v>
      </c>
      <c r="H26" s="74">
        <v>101.6683</v>
      </c>
      <c r="I26" s="66">
        <v>103.2119</v>
      </c>
      <c r="J26" s="66">
        <v>101.526</v>
      </c>
      <c r="K26" s="66">
        <v>100.92529999999999</v>
      </c>
      <c r="L26" s="66">
        <v>100.0134</v>
      </c>
      <c r="M26" s="67">
        <v>102.29730000000001</v>
      </c>
      <c r="N26" s="74">
        <v>100.0234</v>
      </c>
      <c r="O26" s="66">
        <v>99.882499999999993</v>
      </c>
      <c r="P26" s="66">
        <v>101.149</v>
      </c>
      <c r="Q26" s="66">
        <v>100.2239</v>
      </c>
      <c r="R26" s="66">
        <v>99.8797</v>
      </c>
      <c r="S26" s="67">
        <v>98.427599999999998</v>
      </c>
      <c r="T26" s="1"/>
      <c r="V26" s="48"/>
    </row>
    <row r="27" spans="1:22" ht="13" customHeight="1" x14ac:dyDescent="0.3">
      <c r="A27" s="5" t="str">
        <f>VLOOKUP("&lt;ZeilenTitel_17&gt;",Uebersetzungen!$B$3:$F$67,Uebersetzungen!$B$2+1,FALSE)</f>
        <v>Q4 2020</v>
      </c>
      <c r="B27" s="74">
        <v>103.1292</v>
      </c>
      <c r="C27" s="71">
        <v>102.6234</v>
      </c>
      <c r="D27" s="66">
        <v>103.962</v>
      </c>
      <c r="E27" s="66">
        <v>102.91930000000001</v>
      </c>
      <c r="F27" s="66">
        <v>102.8875</v>
      </c>
      <c r="G27" s="67">
        <v>103.7079</v>
      </c>
      <c r="H27" s="74">
        <v>103.154</v>
      </c>
      <c r="I27" s="66">
        <v>103.69119999999999</v>
      </c>
      <c r="J27" s="66">
        <v>103.6537</v>
      </c>
      <c r="K27" s="66">
        <v>101.2222</v>
      </c>
      <c r="L27" s="66">
        <v>102.4526</v>
      </c>
      <c r="M27" s="67">
        <v>103.82</v>
      </c>
      <c r="N27" s="74">
        <v>103.1062</v>
      </c>
      <c r="O27" s="66">
        <v>101.7697</v>
      </c>
      <c r="P27" s="66">
        <v>104.1687</v>
      </c>
      <c r="Q27" s="66">
        <v>104.12179999999999</v>
      </c>
      <c r="R27" s="66">
        <v>103.3927</v>
      </c>
      <c r="S27" s="67">
        <v>103.53789999999999</v>
      </c>
      <c r="T27" s="1"/>
      <c r="V27" s="48"/>
    </row>
    <row r="28" spans="1:22" ht="13" customHeight="1" x14ac:dyDescent="0.3">
      <c r="A28" s="5" t="str">
        <f>VLOOKUP("&lt;ZeilenTitel_18&gt;",Uebersetzungen!$B$3:$F$67,Uebersetzungen!$B$2+1,FALSE)</f>
        <v>Q1 2021</v>
      </c>
      <c r="B28" s="74">
        <v>103.0749</v>
      </c>
      <c r="C28" s="71">
        <v>103.5239</v>
      </c>
      <c r="D28" s="66">
        <v>103.23260000000001</v>
      </c>
      <c r="E28" s="66">
        <v>103.8353</v>
      </c>
      <c r="F28" s="66">
        <v>103.1195</v>
      </c>
      <c r="G28" s="67">
        <v>101.5973</v>
      </c>
      <c r="H28" s="74">
        <v>103.2623</v>
      </c>
      <c r="I28" s="66">
        <v>104.3719</v>
      </c>
      <c r="J28" s="66">
        <v>102.7499</v>
      </c>
      <c r="K28" s="66">
        <v>104.5064</v>
      </c>
      <c r="L28" s="66">
        <v>103.74290000000001</v>
      </c>
      <c r="M28" s="67">
        <v>100.999</v>
      </c>
      <c r="N28" s="74">
        <v>102.905</v>
      </c>
      <c r="O28" s="66">
        <v>102.8296</v>
      </c>
      <c r="P28" s="66">
        <v>103.57089999999999</v>
      </c>
      <c r="Q28" s="66">
        <v>103.3647</v>
      </c>
      <c r="R28" s="66">
        <v>102.4786</v>
      </c>
      <c r="S28" s="67">
        <v>102.4387</v>
      </c>
      <c r="T28" s="1"/>
      <c r="V28" s="48"/>
    </row>
    <row r="29" spans="1:22" ht="13" customHeight="1" x14ac:dyDescent="0.3">
      <c r="A29" s="5" t="str">
        <f>VLOOKUP("&lt;ZeilenTitel_19&gt;",Uebersetzungen!$B$3:$F$67,Uebersetzungen!$B$2+1,FALSE)</f>
        <v>Q2 2021</v>
      </c>
      <c r="B29" s="74">
        <v>105.33799999999999</v>
      </c>
      <c r="C29" s="71">
        <v>105.53230000000001</v>
      </c>
      <c r="D29" s="66">
        <v>104.09990000000001</v>
      </c>
      <c r="E29" s="66">
        <v>106.1336</v>
      </c>
      <c r="F29" s="66">
        <v>105.9314</v>
      </c>
      <c r="G29" s="67">
        <v>105.02200000000001</v>
      </c>
      <c r="H29" s="74">
        <v>105.9631</v>
      </c>
      <c r="I29" s="66">
        <v>107.19710000000001</v>
      </c>
      <c r="J29" s="66">
        <v>103.32259999999999</v>
      </c>
      <c r="K29" s="66">
        <v>106.60899999999999</v>
      </c>
      <c r="L29" s="66">
        <v>106.3999</v>
      </c>
      <c r="M29" s="67">
        <v>105.6148</v>
      </c>
      <c r="N29" s="74">
        <v>104.7728</v>
      </c>
      <c r="O29" s="66">
        <v>104.24160000000001</v>
      </c>
      <c r="P29" s="66">
        <v>104.6601</v>
      </c>
      <c r="Q29" s="66">
        <v>105.8013</v>
      </c>
      <c r="R29" s="66">
        <v>105.4594</v>
      </c>
      <c r="S29" s="67">
        <v>104.1678</v>
      </c>
      <c r="T29" s="1"/>
      <c r="V29" s="48"/>
    </row>
    <row r="30" spans="1:22" ht="13" customHeight="1" x14ac:dyDescent="0.3">
      <c r="A30" s="5" t="str">
        <f>VLOOKUP("&lt;ZeilenTitel_20&gt;",Uebersetzungen!$B$3:$F$67,Uebersetzungen!$B$2+1,FALSE)</f>
        <v>Q3 2021</v>
      </c>
      <c r="B30" s="74">
        <v>107.8175</v>
      </c>
      <c r="C30" s="71">
        <v>108.8904</v>
      </c>
      <c r="D30" s="66">
        <v>106.95359999999999</v>
      </c>
      <c r="E30" s="66">
        <v>107.34310000000001</v>
      </c>
      <c r="F30" s="66">
        <v>107.5295</v>
      </c>
      <c r="G30" s="67">
        <v>107.59350000000001</v>
      </c>
      <c r="H30" s="74">
        <v>108.4884</v>
      </c>
      <c r="I30" s="66">
        <v>108.83199999999999</v>
      </c>
      <c r="J30" s="66">
        <v>106.60980000000001</v>
      </c>
      <c r="K30" s="66">
        <v>110.21040000000001</v>
      </c>
      <c r="L30" s="66">
        <v>109.08199999999999</v>
      </c>
      <c r="M30" s="67">
        <v>108.0384</v>
      </c>
      <c r="N30" s="74">
        <v>107.2109</v>
      </c>
      <c r="O30" s="66">
        <v>108.85250000000001</v>
      </c>
      <c r="P30" s="66">
        <v>107.1863</v>
      </c>
      <c r="Q30" s="66">
        <v>105.321</v>
      </c>
      <c r="R30" s="66">
        <v>105.8839</v>
      </c>
      <c r="S30" s="67">
        <v>106.9496</v>
      </c>
      <c r="T30" s="1"/>
      <c r="V30" s="48"/>
    </row>
    <row r="31" spans="1:22" ht="13" customHeight="1" x14ac:dyDescent="0.3">
      <c r="A31" s="5" t="str">
        <f>VLOOKUP("&lt;ZeilenTitel_21&gt;",Uebersetzungen!$B$3:$F$67,Uebersetzungen!$B$2+1,FALSE)</f>
        <v>Q4 2021</v>
      </c>
      <c r="B31" s="74">
        <v>110.6721</v>
      </c>
      <c r="C31" s="71">
        <v>109.43689999999999</v>
      </c>
      <c r="D31" s="66">
        <v>112.3689</v>
      </c>
      <c r="E31" s="66">
        <v>109.902</v>
      </c>
      <c r="F31" s="66">
        <v>110.3694</v>
      </c>
      <c r="G31" s="67">
        <v>112.0684</v>
      </c>
      <c r="H31" s="74">
        <v>111.4037</v>
      </c>
      <c r="I31" s="66">
        <v>110.2594</v>
      </c>
      <c r="J31" s="66">
        <v>113.1674</v>
      </c>
      <c r="K31" s="66">
        <v>112.9512</v>
      </c>
      <c r="L31" s="66">
        <v>110.5641</v>
      </c>
      <c r="M31" s="67">
        <v>112.0476</v>
      </c>
      <c r="N31" s="74">
        <v>110.0106</v>
      </c>
      <c r="O31" s="66">
        <v>108.7569</v>
      </c>
      <c r="P31" s="66">
        <v>111.7389</v>
      </c>
      <c r="Q31" s="66">
        <v>107.7514</v>
      </c>
      <c r="R31" s="66">
        <v>110.1953</v>
      </c>
      <c r="S31" s="67">
        <v>112.0868</v>
      </c>
      <c r="T31" s="1"/>
      <c r="V31" s="48"/>
    </row>
    <row r="32" spans="1:22" ht="13" customHeight="1" x14ac:dyDescent="0.3">
      <c r="A32" s="5" t="str">
        <f>VLOOKUP("&lt;ZeilenTitel_22&gt;",Uebersetzungen!$B$3:$F$67,Uebersetzungen!$B$2+1,FALSE)</f>
        <v>Q1 2022</v>
      </c>
      <c r="B32" s="74">
        <v>110.2636</v>
      </c>
      <c r="C32" s="71">
        <v>111.6322</v>
      </c>
      <c r="D32" s="66">
        <v>109.57</v>
      </c>
      <c r="E32" s="66">
        <v>106.6691</v>
      </c>
      <c r="F32" s="66">
        <v>111.04300000000001</v>
      </c>
      <c r="G32" s="67">
        <v>109.4881</v>
      </c>
      <c r="H32" s="74">
        <v>112.0222</v>
      </c>
      <c r="I32" s="66">
        <v>115.6568</v>
      </c>
      <c r="J32" s="66">
        <v>111.6066</v>
      </c>
      <c r="K32" s="66">
        <v>108.1986</v>
      </c>
      <c r="L32" s="66">
        <v>111.17570000000001</v>
      </c>
      <c r="M32" s="67">
        <v>110.1499</v>
      </c>
      <c r="N32" s="74">
        <v>108.6991</v>
      </c>
      <c r="O32" s="66">
        <v>108.6172</v>
      </c>
      <c r="P32" s="66">
        <v>108.0515</v>
      </c>
      <c r="Q32" s="66">
        <v>105.4674</v>
      </c>
      <c r="R32" s="66">
        <v>110.9359</v>
      </c>
      <c r="S32" s="67">
        <v>108.59059999999999</v>
      </c>
      <c r="T32" s="1"/>
      <c r="V32" s="48"/>
    </row>
    <row r="33" spans="1:22" ht="13" customHeight="1" x14ac:dyDescent="0.3">
      <c r="A33" s="5" t="str">
        <f>VLOOKUP("&lt;ZeilenTitel_23&gt;",Uebersetzungen!$B$3:$F$67,Uebersetzungen!$B$2+1,FALSE)</f>
        <v>Q2 2022</v>
      </c>
      <c r="B33" s="74">
        <v>113.21899999999999</v>
      </c>
      <c r="C33" s="71">
        <v>115.81829999999999</v>
      </c>
      <c r="D33" s="66">
        <v>110.827</v>
      </c>
      <c r="E33" s="66">
        <v>109.6982</v>
      </c>
      <c r="F33" s="66">
        <v>112.7697</v>
      </c>
      <c r="G33" s="67">
        <v>114.05500000000001</v>
      </c>
      <c r="H33" s="74">
        <v>114.3068</v>
      </c>
      <c r="I33" s="66">
        <v>116.6793</v>
      </c>
      <c r="J33" s="66">
        <v>111.2197</v>
      </c>
      <c r="K33" s="66">
        <v>112.99590000000001</v>
      </c>
      <c r="L33" s="66">
        <v>114.1758</v>
      </c>
      <c r="M33" s="67">
        <v>114.2756</v>
      </c>
      <c r="N33" s="74">
        <v>112.24379999999999</v>
      </c>
      <c r="O33" s="66">
        <v>115.10550000000001</v>
      </c>
      <c r="P33" s="66">
        <v>110.4893</v>
      </c>
      <c r="Q33" s="66">
        <v>107.3943</v>
      </c>
      <c r="R33" s="66">
        <v>111.2927</v>
      </c>
      <c r="S33" s="67">
        <v>113.74930000000001</v>
      </c>
      <c r="T33" s="1"/>
      <c r="V33" s="48"/>
    </row>
    <row r="34" spans="1:22" ht="13" customHeight="1" x14ac:dyDescent="0.3">
      <c r="A34" s="5" t="str">
        <f>VLOOKUP("&lt;ZeilenTitel_24&gt;",Uebersetzungen!$B$3:$F$67,Uebersetzungen!$B$2+1,FALSE)</f>
        <v>Q3 2022</v>
      </c>
      <c r="B34" s="74">
        <v>114.6255</v>
      </c>
      <c r="C34" s="71">
        <v>117.42</v>
      </c>
      <c r="D34" s="66">
        <v>112.565</v>
      </c>
      <c r="E34" s="66">
        <v>111.5334</v>
      </c>
      <c r="F34" s="66">
        <v>114.9949</v>
      </c>
      <c r="G34" s="67">
        <v>113.1978</v>
      </c>
      <c r="H34" s="74">
        <v>115.88339999999999</v>
      </c>
      <c r="I34" s="66">
        <v>117.9646</v>
      </c>
      <c r="J34" s="66">
        <v>115.995</v>
      </c>
      <c r="K34" s="66">
        <v>115.0519</v>
      </c>
      <c r="L34" s="66">
        <v>115.10420000000001</v>
      </c>
      <c r="M34" s="67">
        <v>114.41419999999999</v>
      </c>
      <c r="N34" s="74">
        <v>113.50060000000001</v>
      </c>
      <c r="O34" s="66">
        <v>116.9365</v>
      </c>
      <c r="P34" s="66">
        <v>110.0437</v>
      </c>
      <c r="Q34" s="66">
        <v>109.0883</v>
      </c>
      <c r="R34" s="66">
        <v>114.91419999999999</v>
      </c>
      <c r="S34" s="67">
        <v>111.55549999999999</v>
      </c>
      <c r="T34" s="1"/>
      <c r="V34" s="48"/>
    </row>
    <row r="35" spans="1:22" ht="13" customHeight="1" x14ac:dyDescent="0.3">
      <c r="A35" s="5" t="str">
        <f>VLOOKUP("&lt;ZeilenTitel_25&gt;",Uebersetzungen!$B$3:$F$67,Uebersetzungen!$B$2+1,FALSE)</f>
        <v>Q4 2022</v>
      </c>
      <c r="B35" s="74">
        <v>115.9928</v>
      </c>
      <c r="C35" s="71">
        <v>116.849</v>
      </c>
      <c r="D35" s="66">
        <v>113.5403</v>
      </c>
      <c r="E35" s="66">
        <v>113.6173</v>
      </c>
      <c r="F35" s="66">
        <v>116.0354</v>
      </c>
      <c r="G35" s="67">
        <v>118.5877</v>
      </c>
      <c r="H35" s="74">
        <v>118.14870000000001</v>
      </c>
      <c r="I35" s="66">
        <v>118.3374</v>
      </c>
      <c r="J35" s="66">
        <v>116.7307</v>
      </c>
      <c r="K35" s="66">
        <v>115.35120000000001</v>
      </c>
      <c r="L35" s="66">
        <v>117.68210000000001</v>
      </c>
      <c r="M35" s="67">
        <v>120.67740000000001</v>
      </c>
      <c r="N35" s="74">
        <v>114.07810000000001</v>
      </c>
      <c r="O35" s="66">
        <v>115.6782</v>
      </c>
      <c r="P35" s="66">
        <v>111.1906</v>
      </c>
      <c r="Q35" s="66">
        <v>112.2724</v>
      </c>
      <c r="R35" s="66">
        <v>114.3004</v>
      </c>
      <c r="S35" s="67">
        <v>115.773</v>
      </c>
      <c r="T35" s="1"/>
      <c r="V35" s="48"/>
    </row>
    <row r="36" spans="1:22" ht="13" customHeight="1" x14ac:dyDescent="0.3">
      <c r="A36" s="5" t="str">
        <f>VLOOKUP("&lt;ZeilenTitel_26&gt;",Uebersetzungen!$B$3:$F$67,Uebersetzungen!$B$2+1,FALSE)</f>
        <v>Q1 2023</v>
      </c>
      <c r="B36" s="74">
        <v>114.5903</v>
      </c>
      <c r="C36" s="71">
        <v>116.1212</v>
      </c>
      <c r="D36" s="66">
        <v>113.2334</v>
      </c>
      <c r="E36" s="66">
        <v>112.7364</v>
      </c>
      <c r="F36" s="66">
        <v>114.232</v>
      </c>
      <c r="G36" s="67">
        <v>114.75920000000001</v>
      </c>
      <c r="H36" s="74">
        <v>116.5883</v>
      </c>
      <c r="I36" s="66">
        <v>118.59139999999999</v>
      </c>
      <c r="J36" s="66">
        <v>116.55119999999999</v>
      </c>
      <c r="K36" s="66">
        <v>115.67959999999999</v>
      </c>
      <c r="L36" s="66">
        <v>115.529</v>
      </c>
      <c r="M36" s="67">
        <v>115.29770000000001</v>
      </c>
      <c r="N36" s="74">
        <v>112.8152</v>
      </c>
      <c r="O36" s="66">
        <v>114.2355</v>
      </c>
      <c r="P36" s="66">
        <v>110.7949</v>
      </c>
      <c r="Q36" s="66">
        <v>110.5558</v>
      </c>
      <c r="R36" s="66">
        <v>112.8767</v>
      </c>
      <c r="S36" s="67">
        <v>114.1861</v>
      </c>
      <c r="T36" s="1"/>
      <c r="V36" s="48"/>
    </row>
    <row r="37" spans="1:22" ht="13" customHeight="1" x14ac:dyDescent="0.3">
      <c r="A37" s="5" t="str">
        <f>VLOOKUP("&lt;ZeilenTitel_27&gt;",Uebersetzungen!$B$3:$F$67,Uebersetzungen!$B$2+1,FALSE)</f>
        <v>Q2 2023</v>
      </c>
      <c r="B37" s="74">
        <v>115.9286</v>
      </c>
      <c r="C37" s="71">
        <v>117.38339999999999</v>
      </c>
      <c r="D37" s="66">
        <v>115.09010000000001</v>
      </c>
      <c r="E37" s="66">
        <v>114.5376</v>
      </c>
      <c r="F37" s="66">
        <v>114.68940000000001</v>
      </c>
      <c r="G37" s="67">
        <v>116.7974</v>
      </c>
      <c r="H37" s="74">
        <v>117.3862</v>
      </c>
      <c r="I37" s="66">
        <v>118.5869</v>
      </c>
      <c r="J37" s="66">
        <v>117.2698</v>
      </c>
      <c r="K37" s="66">
        <v>119.62649999999999</v>
      </c>
      <c r="L37" s="66">
        <v>115.515</v>
      </c>
      <c r="M37" s="67">
        <v>117.2756</v>
      </c>
      <c r="N37" s="74">
        <v>114.63120000000001</v>
      </c>
      <c r="O37" s="66">
        <v>116.4199</v>
      </c>
      <c r="P37" s="66">
        <v>113.4462</v>
      </c>
      <c r="Q37" s="66">
        <v>110.87</v>
      </c>
      <c r="R37" s="66">
        <v>113.8475</v>
      </c>
      <c r="S37" s="67">
        <v>116.31529999999999</v>
      </c>
      <c r="T37" s="1"/>
      <c r="V37" s="48"/>
    </row>
    <row r="38" spans="1:22" ht="13" customHeight="1" x14ac:dyDescent="0.3">
      <c r="A38" s="5" t="str">
        <f>VLOOKUP("&lt;ZeilenTitel_28&gt;",Uebersetzungen!$B$3:$F$67,Uebersetzungen!$B$2+1,FALSE)</f>
        <v>Q3 2023</v>
      </c>
      <c r="B38" s="74">
        <v>116.12569999999999</v>
      </c>
      <c r="C38" s="71">
        <v>118.8075</v>
      </c>
      <c r="D38" s="66">
        <v>114.56010000000001</v>
      </c>
      <c r="E38" s="66">
        <v>113.76739999999999</v>
      </c>
      <c r="F38" s="66">
        <v>114.94670000000001</v>
      </c>
      <c r="G38" s="67">
        <v>115.77889999999999</v>
      </c>
      <c r="H38" s="74">
        <v>117.3105</v>
      </c>
      <c r="I38" s="66">
        <v>118.3049</v>
      </c>
      <c r="J38" s="66">
        <v>118.3105</v>
      </c>
      <c r="K38" s="66">
        <v>116.9746</v>
      </c>
      <c r="L38" s="66">
        <v>116.3192</v>
      </c>
      <c r="M38" s="67">
        <v>116.3057</v>
      </c>
      <c r="N38" s="74">
        <v>115.0694</v>
      </c>
      <c r="O38" s="66">
        <v>119.08629999999999</v>
      </c>
      <c r="P38" s="66">
        <v>111.8176</v>
      </c>
      <c r="Q38" s="66">
        <v>111.4029</v>
      </c>
      <c r="R38" s="66">
        <v>113.5095</v>
      </c>
      <c r="S38" s="67">
        <v>115.2247</v>
      </c>
      <c r="T38" s="1"/>
      <c r="V38" s="48"/>
    </row>
    <row r="39" spans="1:22" ht="13" customHeight="1" x14ac:dyDescent="0.3">
      <c r="A39" s="5" t="str">
        <f>VLOOKUP("&lt;ZeilenTitel_29&gt;",Uebersetzungen!$B$3:$F$67,Uebersetzungen!$B$2+1,FALSE)</f>
        <v>Q4 2023</v>
      </c>
      <c r="B39" s="74">
        <v>117.4406</v>
      </c>
      <c r="C39" s="71">
        <v>118.7547</v>
      </c>
      <c r="D39" s="66">
        <v>114.75700000000001</v>
      </c>
      <c r="E39" s="66">
        <v>115.8886</v>
      </c>
      <c r="F39" s="66">
        <v>118.2289</v>
      </c>
      <c r="G39" s="67">
        <v>117.64709999999999</v>
      </c>
      <c r="H39" s="74">
        <v>117.9554</v>
      </c>
      <c r="I39" s="66">
        <v>120.70310000000001</v>
      </c>
      <c r="J39" s="66">
        <v>115.88849999999999</v>
      </c>
      <c r="K39" s="66">
        <v>114.77249999999999</v>
      </c>
      <c r="L39" s="66">
        <v>117.9953</v>
      </c>
      <c r="M39" s="67">
        <v>116.62179999999999</v>
      </c>
      <c r="N39" s="74">
        <v>116.9765</v>
      </c>
      <c r="O39" s="66">
        <v>117.24720000000001</v>
      </c>
      <c r="P39" s="66">
        <v>113.8471</v>
      </c>
      <c r="Q39" s="66">
        <v>116.5127</v>
      </c>
      <c r="R39" s="66">
        <v>118.54170000000001</v>
      </c>
      <c r="S39" s="67">
        <v>119.3464</v>
      </c>
      <c r="T39" s="1"/>
      <c r="V39" s="48"/>
    </row>
    <row r="40" spans="1:22" ht="13" customHeight="1" x14ac:dyDescent="0.3">
      <c r="A40" s="5" t="str">
        <f>VLOOKUP("&lt;ZeilenTitel_30&gt;",Uebersetzungen!$B$3:$F$67,Uebersetzungen!$B$2+1,FALSE)</f>
        <v>Q1 2024</v>
      </c>
      <c r="B40" s="74">
        <v>116.2839</v>
      </c>
      <c r="C40" s="71">
        <v>117.6277</v>
      </c>
      <c r="D40" s="66">
        <v>115.34829999999999</v>
      </c>
      <c r="E40" s="66">
        <v>117.0322</v>
      </c>
      <c r="F40" s="66">
        <v>115.7702</v>
      </c>
      <c r="G40" s="67">
        <v>115.06489999999999</v>
      </c>
      <c r="H40" s="74">
        <v>117.1634</v>
      </c>
      <c r="I40" s="66">
        <v>117.5198</v>
      </c>
      <c r="J40" s="66">
        <v>116.55629999999999</v>
      </c>
      <c r="K40" s="66">
        <v>120.00320000000001</v>
      </c>
      <c r="L40" s="66">
        <v>117.7788</v>
      </c>
      <c r="M40" s="67">
        <v>114.19119999999999</v>
      </c>
      <c r="N40" s="74">
        <v>115.4836</v>
      </c>
      <c r="O40" s="66">
        <v>117.5797</v>
      </c>
      <c r="P40" s="66">
        <v>114.3809</v>
      </c>
      <c r="Q40" s="66">
        <v>114.6442</v>
      </c>
      <c r="R40" s="66">
        <v>113.61279999999999</v>
      </c>
      <c r="S40" s="67">
        <v>116.5147</v>
      </c>
      <c r="T40" s="1"/>
      <c r="V40" s="48"/>
    </row>
    <row r="41" spans="1:22" ht="13" customHeight="1" x14ac:dyDescent="0.3">
      <c r="A41" s="5" t="str">
        <f>VLOOKUP("&lt;ZeilenTitel_31&gt;",Uebersetzungen!$B$3:$F$67,Uebersetzungen!$B$2+1,FALSE)</f>
        <v>Q2 2024</v>
      </c>
      <c r="B41" s="74">
        <v>117.524</v>
      </c>
      <c r="C41" s="71">
        <v>118.4153</v>
      </c>
      <c r="D41" s="66">
        <v>115.7868</v>
      </c>
      <c r="E41" s="66">
        <v>118.2259</v>
      </c>
      <c r="F41" s="66">
        <v>117.14960000000001</v>
      </c>
      <c r="G41" s="67">
        <v>117.8643</v>
      </c>
      <c r="H41" s="74">
        <v>118.6097</v>
      </c>
      <c r="I41" s="66">
        <v>119.898</v>
      </c>
      <c r="J41" s="66">
        <v>117.5891</v>
      </c>
      <c r="K41" s="66">
        <v>121.0078</v>
      </c>
      <c r="L41" s="66">
        <v>117.958</v>
      </c>
      <c r="M41" s="67">
        <v>116.7757</v>
      </c>
      <c r="N41" s="74">
        <v>116.53360000000001</v>
      </c>
      <c r="O41" s="66">
        <v>117.2384</v>
      </c>
      <c r="P41" s="66">
        <v>114.3755</v>
      </c>
      <c r="Q41" s="66">
        <v>115.9752</v>
      </c>
      <c r="R41" s="66">
        <v>116.3143</v>
      </c>
      <c r="S41" s="67">
        <v>119.6677</v>
      </c>
      <c r="T41" s="1"/>
      <c r="V41" s="48"/>
    </row>
    <row r="42" spans="1:22" ht="13" customHeight="1" x14ac:dyDescent="0.3">
      <c r="A42" s="5" t="str">
        <f>VLOOKUP("&lt;ZeilenTitel_32&gt;",Uebersetzungen!$B$3:$F$67,Uebersetzungen!$B$2+1,FALSE)</f>
        <v>Q3 2024</v>
      </c>
      <c r="B42" s="74">
        <v>118.1541</v>
      </c>
      <c r="C42" s="71">
        <v>119.62739999999999</v>
      </c>
      <c r="D42" s="66">
        <v>117.477</v>
      </c>
      <c r="E42" s="66">
        <v>118.4795</v>
      </c>
      <c r="F42" s="66">
        <v>117.23990000000001</v>
      </c>
      <c r="G42" s="67">
        <v>117.2923</v>
      </c>
      <c r="H42" s="74">
        <v>119.017</v>
      </c>
      <c r="I42" s="66">
        <v>120.7376</v>
      </c>
      <c r="J42" s="66">
        <v>118.4468</v>
      </c>
      <c r="K42" s="66">
        <v>120.9982</v>
      </c>
      <c r="L42" s="66">
        <v>117.7871</v>
      </c>
      <c r="M42" s="67">
        <v>117.2573</v>
      </c>
      <c r="N42" s="74">
        <v>117.3691</v>
      </c>
      <c r="O42" s="66">
        <v>118.7135</v>
      </c>
      <c r="P42" s="66">
        <v>116.6862</v>
      </c>
      <c r="Q42" s="66">
        <v>116.4222</v>
      </c>
      <c r="R42" s="66">
        <v>116.6923</v>
      </c>
      <c r="S42" s="67">
        <v>117.36360000000001</v>
      </c>
      <c r="T42" s="1"/>
      <c r="V42" s="48"/>
    </row>
    <row r="43" spans="1:22" ht="13" customHeight="1" x14ac:dyDescent="0.3">
      <c r="A43" s="5" t="str">
        <f>VLOOKUP("&lt;ZeilenTitel_33&gt;",Uebersetzungen!$B$3:$F$67,Uebersetzungen!$B$2+1,FALSE)</f>
        <v>Q4 2024</v>
      </c>
      <c r="B43" s="74">
        <v>120.2223</v>
      </c>
      <c r="C43" s="71">
        <v>123.2183</v>
      </c>
      <c r="D43" s="66">
        <v>117.75</v>
      </c>
      <c r="E43" s="66">
        <v>121.3451</v>
      </c>
      <c r="F43" s="66">
        <v>118.57299999999999</v>
      </c>
      <c r="G43" s="67">
        <v>119.5307</v>
      </c>
      <c r="H43" s="74">
        <v>119.6414</v>
      </c>
      <c r="I43" s="66">
        <v>121.5806</v>
      </c>
      <c r="J43" s="66">
        <v>118.7128</v>
      </c>
      <c r="K43" s="66">
        <v>122.1499</v>
      </c>
      <c r="L43" s="66">
        <v>118.0947</v>
      </c>
      <c r="M43" s="67">
        <v>118.1292</v>
      </c>
      <c r="N43" s="74">
        <v>120.7687</v>
      </c>
      <c r="O43" s="66">
        <v>124.2491</v>
      </c>
      <c r="P43" s="66">
        <v>116.9644</v>
      </c>
      <c r="Q43" s="66">
        <v>120.5453</v>
      </c>
      <c r="R43" s="66">
        <v>119.1553</v>
      </c>
      <c r="S43" s="67">
        <v>121.8485</v>
      </c>
      <c r="T43" s="1"/>
      <c r="V43" s="48"/>
    </row>
    <row r="44" spans="1:22" ht="13" customHeight="1" x14ac:dyDescent="0.3">
      <c r="A44" s="5" t="str">
        <f>VLOOKUP("&lt;ZeilenTitel_34&gt;",Uebersetzungen!$B$3:$F$67,Uebersetzungen!$B$2+1,FALSE)</f>
        <v>Q1 2025</v>
      </c>
      <c r="B44" s="74">
        <v>121.0859</v>
      </c>
      <c r="C44" s="71">
        <v>122.917</v>
      </c>
      <c r="D44" s="66">
        <v>119.7594</v>
      </c>
      <c r="E44" s="66">
        <v>120.2473</v>
      </c>
      <c r="F44" s="66">
        <v>120.8942</v>
      </c>
      <c r="G44" s="67">
        <v>120.03740000000001</v>
      </c>
      <c r="H44" s="74">
        <v>121.3886</v>
      </c>
      <c r="I44" s="66">
        <v>121.09010000000001</v>
      </c>
      <c r="J44" s="66">
        <v>121.46980000000001</v>
      </c>
      <c r="K44" s="66">
        <v>122.30159999999999</v>
      </c>
      <c r="L44" s="66">
        <v>122.1155</v>
      </c>
      <c r="M44" s="67">
        <v>119.4774</v>
      </c>
      <c r="N44" s="74">
        <v>120.8468</v>
      </c>
      <c r="O44" s="66">
        <v>124.0848</v>
      </c>
      <c r="P44" s="66">
        <v>118.42400000000001</v>
      </c>
      <c r="Q44" s="66">
        <v>118.5532</v>
      </c>
      <c r="R44" s="66">
        <v>119.69499999999999</v>
      </c>
      <c r="S44" s="67">
        <v>121.0076</v>
      </c>
      <c r="T44" s="1"/>
      <c r="V44" s="48"/>
    </row>
    <row r="45" spans="1:22" ht="13" customHeight="1" x14ac:dyDescent="0.3">
      <c r="A45" s="5" t="str">
        <f>VLOOKUP("&lt;ZeilenTitel_35&gt;",Uebersetzungen!$B$3:$F$67,Uebersetzungen!$B$2+1,FALSE)</f>
        <v>Q2 2025</v>
      </c>
      <c r="B45" s="74">
        <v>123.3472</v>
      </c>
      <c r="C45" s="71">
        <v>126.1079</v>
      </c>
      <c r="D45" s="66">
        <v>121.5671</v>
      </c>
      <c r="E45" s="66">
        <v>122.39230000000001</v>
      </c>
      <c r="F45" s="66">
        <v>121.6049</v>
      </c>
      <c r="G45" s="67">
        <v>123.8984</v>
      </c>
      <c r="H45" s="74">
        <v>123.2004</v>
      </c>
      <c r="I45" s="66">
        <v>124.4376</v>
      </c>
      <c r="J45" s="66">
        <v>122.9614</v>
      </c>
      <c r="K45" s="66">
        <v>124.6602</v>
      </c>
      <c r="L45" s="66">
        <v>121.03270000000001</v>
      </c>
      <c r="M45" s="67">
        <v>123.5123</v>
      </c>
      <c r="N45" s="74">
        <v>123.50839999999999</v>
      </c>
      <c r="O45" s="66">
        <v>127.1587</v>
      </c>
      <c r="P45" s="66">
        <v>120.4624</v>
      </c>
      <c r="Q45" s="66">
        <v>120.54130000000001</v>
      </c>
      <c r="R45" s="66">
        <v>122.2878</v>
      </c>
      <c r="S45" s="67">
        <v>124.5921</v>
      </c>
      <c r="T45" s="1"/>
      <c r="V45" s="48"/>
    </row>
    <row r="46" spans="1:22" ht="13" customHeight="1" x14ac:dyDescent="0.3">
      <c r="A46" s="5" t="str">
        <f>VLOOKUP("&lt;ZeilenTitel_36&gt;",Uebersetzungen!$B$3:$F$67,Uebersetzungen!$B$2+1,FALSE)</f>
        <v>Q3 2025</v>
      </c>
      <c r="B46" s="74">
        <v>124.3245</v>
      </c>
      <c r="C46" s="71">
        <v>125.00069999999999</v>
      </c>
      <c r="D46" s="66">
        <v>122.96599999999999</v>
      </c>
      <c r="E46" s="66">
        <v>124.6675</v>
      </c>
      <c r="F46" s="66">
        <v>124.5847</v>
      </c>
      <c r="G46" s="67">
        <v>124.1011</v>
      </c>
      <c r="H46" s="74">
        <v>125.09569999999999</v>
      </c>
      <c r="I46" s="66">
        <v>123.42749999999999</v>
      </c>
      <c r="J46" s="66">
        <v>126.6711</v>
      </c>
      <c r="K46" s="66">
        <v>127.9473</v>
      </c>
      <c r="L46" s="66">
        <v>125.52419999999999</v>
      </c>
      <c r="M46" s="67">
        <v>123.187</v>
      </c>
      <c r="N46" s="74">
        <v>123.6696</v>
      </c>
      <c r="O46" s="66">
        <v>125.9828</v>
      </c>
      <c r="P46" s="66">
        <v>120.16549999999999</v>
      </c>
      <c r="Q46" s="66">
        <v>122.0865</v>
      </c>
      <c r="R46" s="66">
        <v>123.6836</v>
      </c>
      <c r="S46" s="67">
        <v>125.6408</v>
      </c>
      <c r="T46" s="1"/>
      <c r="V46" s="48"/>
    </row>
    <row r="47" spans="1:22" ht="13" customHeight="1" x14ac:dyDescent="0.3">
      <c r="A47" s="5" t="str">
        <f>VLOOKUP("&lt;ZeilenTitel_37&gt;",Uebersetzungen!$B$3:$F$67,Uebersetzungen!$B$2+1,FALSE)</f>
        <v>Q4 2025</v>
      </c>
      <c r="B47" s="74">
        <v>124.9598</v>
      </c>
      <c r="C47" s="71">
        <v>124.9524</v>
      </c>
      <c r="D47" s="66">
        <v>123.2608</v>
      </c>
      <c r="E47" s="66">
        <v>126.17310000000001</v>
      </c>
      <c r="F47" s="66">
        <v>125.5611</v>
      </c>
      <c r="G47" s="67">
        <v>125.42019999999999</v>
      </c>
      <c r="H47" s="74">
        <v>125.6302</v>
      </c>
      <c r="I47" s="66">
        <v>125.7633</v>
      </c>
      <c r="J47" s="66">
        <v>124.6401</v>
      </c>
      <c r="K47" s="66">
        <v>130.00239999999999</v>
      </c>
      <c r="L47" s="66">
        <v>124.5705</v>
      </c>
      <c r="M47" s="67">
        <v>125.1112</v>
      </c>
      <c r="N47" s="74">
        <v>124.3946</v>
      </c>
      <c r="O47" s="66">
        <v>124.2139</v>
      </c>
      <c r="P47" s="66">
        <v>122.166</v>
      </c>
      <c r="Q47" s="66">
        <v>123.1953</v>
      </c>
      <c r="R47" s="66">
        <v>126.6857</v>
      </c>
      <c r="S47" s="67">
        <v>125.9914</v>
      </c>
      <c r="T47" s="1"/>
      <c r="V47" s="48"/>
    </row>
    <row r="48" spans="1:22" ht="13" customHeight="1" x14ac:dyDescent="0.3">
      <c r="A48" s="6" t="str">
        <f>VLOOKUP("&lt;ZeilenTitel_38&gt;",Uebersetzungen!$B$3:$F$67,Uebersetzungen!$B$2+1,FALSE)</f>
        <v>Q1 2026</v>
      </c>
      <c r="B48" s="75">
        <v>126.80370000000001</v>
      </c>
      <c r="C48" s="72">
        <v>128.82419999999999</v>
      </c>
      <c r="D48" s="68">
        <v>125.1647</v>
      </c>
      <c r="E48" s="68">
        <v>126.2154</v>
      </c>
      <c r="F48" s="68">
        <v>126.42749999999999</v>
      </c>
      <c r="G48" s="69">
        <v>125.89919999999999</v>
      </c>
      <c r="H48" s="75">
        <v>127.0151</v>
      </c>
      <c r="I48" s="68">
        <v>128.19470000000001</v>
      </c>
      <c r="J48" s="68">
        <v>125.3931</v>
      </c>
      <c r="K48" s="68">
        <v>126.3794</v>
      </c>
      <c r="L48" s="68">
        <v>127.3674</v>
      </c>
      <c r="M48" s="69">
        <v>125.8335</v>
      </c>
      <c r="N48" s="75">
        <v>126.6264</v>
      </c>
      <c r="O48" s="68">
        <v>129.0325</v>
      </c>
      <c r="P48" s="68">
        <v>124.8614</v>
      </c>
      <c r="Q48" s="68">
        <v>125.6712</v>
      </c>
      <c r="R48" s="68">
        <v>125.4597</v>
      </c>
      <c r="S48" s="69">
        <v>126.11920000000001</v>
      </c>
      <c r="T48" s="1"/>
      <c r="V48" s="48"/>
    </row>
    <row r="49" spans="1:20" ht="17.25" customHeight="1" x14ac:dyDescent="0.3">
      <c r="A49" s="81" t="str">
        <f>VLOOKUP("&lt;Legende_1&gt;",Uebersetzungen!$B$3:$F$67,Uebersetzungen!$B$2+1,FALSE)</f>
        <v>Legende:</v>
      </c>
      <c r="B49" s="81"/>
      <c r="C49" s="81"/>
      <c r="D49" s="81"/>
      <c r="E49" s="81"/>
      <c r="F49" s="56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1"/>
    </row>
    <row r="50" spans="1:20" ht="13" customHeight="1" x14ac:dyDescent="0.3">
      <c r="A50" s="83" t="str">
        <f>VLOOKUP("&lt;Legende_2&gt;",Uebersetzungen!$B$3:$F$67,Uebersetzungen!$B$2+1,FALSE)</f>
        <v>Total - Wohneigentum (EFH und EGW)</v>
      </c>
      <c r="B50" s="83"/>
      <c r="C50" s="83"/>
      <c r="D50" s="83"/>
      <c r="E50" s="83"/>
      <c r="F50" s="57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1"/>
    </row>
    <row r="51" spans="1:20" ht="13" customHeight="1" x14ac:dyDescent="0.3">
      <c r="A51" s="83" t="str">
        <f>VLOOKUP("&lt;Legende_3&gt;",Uebersetzungen!$B$3:$F$67,Uebersetzungen!$B$2+1,FALSE)</f>
        <v>EFH - Einfamilienhäuser</v>
      </c>
      <c r="B51" s="83"/>
      <c r="C51" s="83"/>
      <c r="D51" s="83"/>
      <c r="E51" s="83"/>
      <c r="F51" s="57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1"/>
    </row>
    <row r="52" spans="1:20" ht="13" customHeight="1" x14ac:dyDescent="0.3">
      <c r="A52" s="83" t="str">
        <f>VLOOKUP("&lt;Legende_4&gt;",Uebersetzungen!$B$3:$F$67,Uebersetzungen!$B$2+1,FALSE)</f>
        <v xml:space="preserve">EGW - Eigentumswohnungen </v>
      </c>
      <c r="B52" s="83"/>
      <c r="C52" s="83"/>
      <c r="D52" s="83"/>
      <c r="E52" s="83"/>
      <c r="F52" s="57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1"/>
    </row>
    <row r="53" spans="1:20" ht="13" customHeight="1" x14ac:dyDescent="0.3">
      <c r="A53" s="83" t="str">
        <f>VLOOKUP("&lt;Legende_5&gt;",Uebersetzungen!$B$3:$F$67,Uebersetzungen!$B$2+1,FALSE)</f>
        <v>GemeindeTyp 1 - Städtische Gemeinde einer grossen Agglomeration</v>
      </c>
      <c r="B53" s="83"/>
      <c r="C53" s="83"/>
      <c r="D53" s="83"/>
      <c r="E53" s="83"/>
      <c r="F53" s="57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1"/>
    </row>
    <row r="54" spans="1:20" ht="13" customHeight="1" x14ac:dyDescent="0.3">
      <c r="A54" s="83" t="str">
        <f>VLOOKUP("&lt;Legende_6&gt;",Uebersetzungen!$B$3:$F$67,Uebersetzungen!$B$2+1,FALSE)</f>
        <v>GemeindeTyp 2 - Städtische Gemeinde einer mittelgrossen Agglomeration</v>
      </c>
      <c r="B54" s="83"/>
      <c r="C54" s="83"/>
      <c r="D54" s="83"/>
      <c r="E54" s="83"/>
      <c r="F54" s="57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1"/>
    </row>
    <row r="55" spans="1:20" ht="13" customHeight="1" x14ac:dyDescent="0.3">
      <c r="A55" s="83" t="str">
        <f>VLOOKUP("&lt;Legende_7&gt;",Uebersetzungen!$B$3:$F$67,Uebersetzungen!$B$2+1,FALSE)</f>
        <v>GemeindeTyp 3 - Städtische Gemeinde einer kleinen oder ausserhalb einer Agglomeration</v>
      </c>
      <c r="B55" s="83"/>
      <c r="C55" s="83"/>
      <c r="D55" s="83"/>
      <c r="E55" s="83"/>
      <c r="F55" s="5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1"/>
    </row>
    <row r="56" spans="1:20" ht="13" customHeight="1" x14ac:dyDescent="0.3">
      <c r="A56" s="83" t="str">
        <f>VLOOKUP("&lt;Legende_8&gt;",Uebersetzungen!$B$3:$F$67,Uebersetzungen!$B$2+1,FALSE)</f>
        <v xml:space="preserve">GemeindeTyp 4 - Intermediäre Gemeinde </v>
      </c>
      <c r="B56" s="83"/>
      <c r="C56" s="83"/>
      <c r="D56" s="83"/>
      <c r="E56" s="83"/>
      <c r="F56" s="57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1"/>
    </row>
    <row r="57" spans="1:20" ht="13" customHeight="1" x14ac:dyDescent="0.3">
      <c r="A57" s="83" t="str">
        <f>VLOOKUP("&lt;Legende_9&gt;",Uebersetzungen!$B$3:$F$67,Uebersetzungen!$B$2+1,FALSE)</f>
        <v>GemeindeTyp 5 - Ländliche Gemeinde</v>
      </c>
      <c r="B57" s="83"/>
      <c r="C57" s="83"/>
      <c r="D57" s="83"/>
      <c r="E57" s="83"/>
      <c r="F57" s="57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1"/>
    </row>
    <row r="58" spans="1:20" ht="13" customHeight="1" x14ac:dyDescent="0.3">
      <c r="A58" s="82"/>
      <c r="B58" s="82"/>
      <c r="C58" s="82"/>
      <c r="D58" s="82"/>
      <c r="E58" s="82"/>
      <c r="F58" s="58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"/>
    </row>
    <row r="59" spans="1:20" ht="13" customHeight="1" x14ac:dyDescent="0.3">
      <c r="A59" s="82" t="str">
        <f>VLOOKUP("&lt;Quelle&gt;",Uebersetzungen!$B$3:$F$67,Uebersetzungen!$B$2+1,FALSE)</f>
        <v>Quelle: BFS - Schweizerischer Wohnimmobilienpreisindex, IMPI</v>
      </c>
      <c r="B59" s="82"/>
      <c r="C59" s="82"/>
      <c r="D59" s="82"/>
      <c r="E59" s="82"/>
      <c r="F59" s="28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1"/>
    </row>
    <row r="60" spans="1:20" ht="13" customHeight="1" x14ac:dyDescent="0.3">
      <c r="A60" s="82" t="str">
        <f>VLOOKUP("&lt;CopyRight&gt;",Uebersetzungen!$B$3:$F$67,Uebersetzungen!$B$2+1,FALSE)</f>
        <v>© BFS 2026</v>
      </c>
      <c r="B60" s="82"/>
      <c r="C60" s="82"/>
      <c r="D60" s="82"/>
      <c r="E60" s="82"/>
      <c r="F60" s="28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1"/>
    </row>
    <row r="61" spans="1:20" ht="13" customHeight="1" x14ac:dyDescent="0.3">
      <c r="A61" s="82" t="str">
        <f>VLOOKUP("&lt;Auskunft&gt;",Uebersetzungen!$B$3:$F$67,Uebersetzungen!$B$2+1,FALSE)</f>
        <v>Auskunft: Bundesamt für Statistik (BFS), IMPI@bfs.admin.ch, Tel. +41 58 463 60 69</v>
      </c>
      <c r="B61" s="82"/>
      <c r="C61" s="82"/>
      <c r="D61" s="82"/>
      <c r="E61" s="82"/>
      <c r="F61" s="82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1"/>
    </row>
    <row r="62" spans="1:20" ht="13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13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13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13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3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3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3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13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3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13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13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13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13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13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</sheetData>
  <sheetProtection algorithmName="SHA-512" hashValue="3jXWI/+pgzFIpunljNuPe7/adh1oReQpqckm86us/Y/J0Gbz3okBmd0rsOdJdvMpjIegVun6PBFJhz8guzNSnQ==" saltValue="UZl384YJ9XwsHcEcP97Sgg==" spinCount="100000" sheet="1" objects="1" scenarios="1"/>
  <mergeCells count="19">
    <mergeCell ref="H10:M10"/>
    <mergeCell ref="N10:S10"/>
    <mergeCell ref="A8:D8"/>
    <mergeCell ref="A7:C7"/>
    <mergeCell ref="A61:F61"/>
    <mergeCell ref="A1:B1"/>
    <mergeCell ref="A49:E49"/>
    <mergeCell ref="A58:E58"/>
    <mergeCell ref="A59:E59"/>
    <mergeCell ref="A60:E60"/>
    <mergeCell ref="A50:E50"/>
    <mergeCell ref="A51:E51"/>
    <mergeCell ref="A52:E52"/>
    <mergeCell ref="A53:E53"/>
    <mergeCell ref="A54:E54"/>
    <mergeCell ref="A55:E55"/>
    <mergeCell ref="A56:E56"/>
    <mergeCell ref="A57:E57"/>
    <mergeCell ref="B10:G10"/>
  </mergeCells>
  <pageMargins left="0.7" right="0.7" top="0.78740157499999996" bottom="0.78740157499999996" header="0.3" footer="0.3"/>
  <pageSetup paperSize="9" scale="32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4" name="Option Button 1">
              <controlPr defaultSize="0" autoFill="0" autoLine="0" autoPict="0">
                <anchor moveWithCells="1">
                  <from>
                    <xdr:col>0</xdr:col>
                    <xdr:colOff>812800</xdr:colOff>
                    <xdr:row>0</xdr:row>
                    <xdr:rowOff>146050</xdr:rowOff>
                  </from>
                  <to>
                    <xdr:col>1</xdr:col>
                    <xdr:colOff>355600</xdr:colOff>
                    <xdr:row>2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4" r:id="rId5" name="Option Button 2">
              <controlPr defaultSize="0" autoFill="0" autoLine="0" autoPict="0">
                <anchor moveWithCells="1">
                  <from>
                    <xdr:col>0</xdr:col>
                    <xdr:colOff>812800</xdr:colOff>
                    <xdr:row>1</xdr:row>
                    <xdr:rowOff>146050</xdr:rowOff>
                  </from>
                  <to>
                    <xdr:col>1</xdr:col>
                    <xdr:colOff>355600</xdr:colOff>
                    <xdr:row>3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5" r:id="rId6" name="Option Button 3">
              <controlPr defaultSize="0" autoFill="0" autoLine="0" autoPict="0">
                <anchor moveWithCells="1">
                  <from>
                    <xdr:col>0</xdr:col>
                    <xdr:colOff>812800</xdr:colOff>
                    <xdr:row>2</xdr:row>
                    <xdr:rowOff>127000</xdr:rowOff>
                  </from>
                  <to>
                    <xdr:col>1</xdr:col>
                    <xdr:colOff>355600</xdr:colOff>
                    <xdr:row>4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6" r:id="rId7" name="Option Button 4">
              <controlPr defaultSize="0" autoFill="0" autoLine="0" autoPict="0">
                <anchor moveWithCells="1">
                  <from>
                    <xdr:col>0</xdr:col>
                    <xdr:colOff>812800</xdr:colOff>
                    <xdr:row>3</xdr:row>
                    <xdr:rowOff>114300</xdr:rowOff>
                  </from>
                  <to>
                    <xdr:col>1</xdr:col>
                    <xdr:colOff>355600</xdr:colOff>
                    <xdr:row>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7"/>
  <dimension ref="A1:G96"/>
  <sheetViews>
    <sheetView workbookViewId="0">
      <selection activeCell="J52" sqref="J52"/>
    </sheetView>
  </sheetViews>
  <sheetFormatPr baseColWidth="10" defaultColWidth="11" defaultRowHeight="12.5" x14ac:dyDescent="0.3"/>
  <cols>
    <col min="1" max="1" width="15.58203125" style="3" customWidth="1"/>
    <col min="2" max="2" width="8.203125E-2" style="3" customWidth="1"/>
    <col min="3" max="6" width="25.58203125" style="3" customWidth="1"/>
    <col min="7" max="16384" width="11" style="3"/>
  </cols>
  <sheetData>
    <row r="1" spans="1:7" ht="13.5" customHeight="1" thickBot="1" x14ac:dyDescent="0.35">
      <c r="A1" s="25" t="s">
        <v>58</v>
      </c>
      <c r="B1" s="27" t="s">
        <v>57</v>
      </c>
      <c r="C1" s="26" t="s">
        <v>15</v>
      </c>
      <c r="D1" s="37" t="s">
        <v>16</v>
      </c>
      <c r="E1" s="46" t="s">
        <v>24</v>
      </c>
      <c r="F1" s="36" t="s">
        <v>32</v>
      </c>
      <c r="G1" s="12"/>
    </row>
    <row r="2" spans="1:7" ht="13" x14ac:dyDescent="0.3">
      <c r="A2" s="13" t="s">
        <v>124</v>
      </c>
      <c r="B2" s="55">
        <v>1</v>
      </c>
      <c r="C2" s="54"/>
      <c r="D2" s="29"/>
      <c r="E2" s="14"/>
      <c r="F2" s="38"/>
      <c r="G2" s="12"/>
    </row>
    <row r="3" spans="1:7" ht="29" x14ac:dyDescent="0.3">
      <c r="A3" s="13" t="s">
        <v>67</v>
      </c>
      <c r="B3" s="3" t="s">
        <v>235</v>
      </c>
      <c r="C3" s="15" t="s">
        <v>265</v>
      </c>
      <c r="D3" s="15" t="s">
        <v>266</v>
      </c>
      <c r="E3" s="15" t="s">
        <v>267</v>
      </c>
      <c r="F3" s="41" t="s">
        <v>284</v>
      </c>
      <c r="G3" s="12"/>
    </row>
    <row r="4" spans="1:7" ht="14" x14ac:dyDescent="0.3">
      <c r="A4" s="13"/>
      <c r="B4" s="3" t="s">
        <v>236</v>
      </c>
      <c r="C4" s="17" t="s">
        <v>112</v>
      </c>
      <c r="D4" s="32" t="s">
        <v>43</v>
      </c>
      <c r="E4" s="17" t="s">
        <v>44</v>
      </c>
      <c r="F4" s="40" t="s">
        <v>45</v>
      </c>
      <c r="G4" s="12"/>
    </row>
    <row r="5" spans="1:7" ht="13" x14ac:dyDescent="0.3">
      <c r="A5" s="13"/>
      <c r="B5" s="3" t="s">
        <v>237</v>
      </c>
      <c r="C5" s="17" t="s">
        <v>151</v>
      </c>
      <c r="D5" s="32" t="s">
        <v>173</v>
      </c>
      <c r="E5" s="17" t="s">
        <v>174</v>
      </c>
      <c r="F5" s="40" t="s">
        <v>175</v>
      </c>
      <c r="G5" s="12"/>
    </row>
    <row r="6" spans="1:7" ht="13" x14ac:dyDescent="0.3">
      <c r="A6" s="13"/>
      <c r="B6" s="3" t="s">
        <v>238</v>
      </c>
      <c r="C6" s="17" t="s">
        <v>150</v>
      </c>
      <c r="D6" s="32" t="s">
        <v>176</v>
      </c>
      <c r="E6" s="17" t="s">
        <v>177</v>
      </c>
      <c r="F6" s="40" t="s">
        <v>178</v>
      </c>
      <c r="G6" s="12"/>
    </row>
    <row r="7" spans="1:7" ht="13" x14ac:dyDescent="0.3">
      <c r="A7" s="13"/>
      <c r="B7" s="3" t="s">
        <v>239</v>
      </c>
      <c r="C7" s="17" t="s">
        <v>160</v>
      </c>
      <c r="D7" s="32" t="s">
        <v>216</v>
      </c>
      <c r="E7" s="17" t="s">
        <v>217</v>
      </c>
      <c r="F7" s="40" t="s">
        <v>218</v>
      </c>
      <c r="G7" s="12"/>
    </row>
    <row r="8" spans="1:7" ht="27" x14ac:dyDescent="0.3">
      <c r="A8" s="13"/>
      <c r="B8" s="3" t="s">
        <v>207</v>
      </c>
      <c r="C8" s="49" t="s">
        <v>120</v>
      </c>
      <c r="D8" s="30" t="s">
        <v>121</v>
      </c>
      <c r="E8" s="49" t="s">
        <v>122</v>
      </c>
      <c r="F8" s="50" t="s">
        <v>123</v>
      </c>
      <c r="G8" s="12"/>
    </row>
    <row r="9" spans="1:7" ht="14.5" x14ac:dyDescent="0.3">
      <c r="A9" s="13"/>
      <c r="B9" s="3" t="s">
        <v>206</v>
      </c>
      <c r="C9" s="16" t="s">
        <v>152</v>
      </c>
      <c r="D9" s="30" t="s">
        <v>219</v>
      </c>
      <c r="E9" s="16" t="s">
        <v>227</v>
      </c>
      <c r="F9" s="16" t="s">
        <v>152</v>
      </c>
      <c r="G9" s="12"/>
    </row>
    <row r="10" spans="1:7" ht="14.5" x14ac:dyDescent="0.3">
      <c r="A10" s="13"/>
      <c r="B10" s="3" t="s">
        <v>179</v>
      </c>
      <c r="C10" s="16" t="s">
        <v>153</v>
      </c>
      <c r="D10" s="33" t="s">
        <v>220</v>
      </c>
      <c r="E10" s="16" t="s">
        <v>228</v>
      </c>
      <c r="F10" s="16" t="s">
        <v>153</v>
      </c>
      <c r="G10" s="12"/>
    </row>
    <row r="11" spans="1:7" ht="14.5" x14ac:dyDescent="0.3">
      <c r="A11" s="13"/>
      <c r="B11" s="3" t="s">
        <v>180</v>
      </c>
      <c r="C11" s="16" t="s">
        <v>154</v>
      </c>
      <c r="D11" s="33" t="s">
        <v>221</v>
      </c>
      <c r="E11" s="16" t="s">
        <v>229</v>
      </c>
      <c r="F11" s="16" t="s">
        <v>154</v>
      </c>
      <c r="G11" s="12"/>
    </row>
    <row r="12" spans="1:7" ht="14.5" x14ac:dyDescent="0.3">
      <c r="A12" s="13"/>
      <c r="B12" s="3" t="s">
        <v>181</v>
      </c>
      <c r="C12" s="16" t="s">
        <v>155</v>
      </c>
      <c r="D12" s="33" t="s">
        <v>222</v>
      </c>
      <c r="E12" s="16" t="s">
        <v>230</v>
      </c>
      <c r="F12" s="16" t="s">
        <v>155</v>
      </c>
      <c r="G12" s="12"/>
    </row>
    <row r="13" spans="1:7" ht="14.5" x14ac:dyDescent="0.3">
      <c r="A13" s="13"/>
      <c r="B13" s="3" t="s">
        <v>182</v>
      </c>
      <c r="C13" s="16" t="s">
        <v>156</v>
      </c>
      <c r="D13" s="30" t="s">
        <v>223</v>
      </c>
      <c r="E13" s="16" t="s">
        <v>231</v>
      </c>
      <c r="F13" s="16" t="s">
        <v>156</v>
      </c>
      <c r="G13" s="12"/>
    </row>
    <row r="14" spans="1:7" ht="14.5" x14ac:dyDescent="0.3">
      <c r="A14" s="13"/>
      <c r="B14" s="3" t="s">
        <v>183</v>
      </c>
      <c r="C14" s="16" t="s">
        <v>157</v>
      </c>
      <c r="D14" s="33" t="s">
        <v>224</v>
      </c>
      <c r="E14" s="16" t="s">
        <v>232</v>
      </c>
      <c r="F14" s="16" t="s">
        <v>157</v>
      </c>
      <c r="G14" s="12"/>
    </row>
    <row r="15" spans="1:7" ht="14.5" x14ac:dyDescent="0.3">
      <c r="A15" s="13"/>
      <c r="B15" s="3" t="s">
        <v>184</v>
      </c>
      <c r="C15" s="16" t="s">
        <v>158</v>
      </c>
      <c r="D15" s="33" t="s">
        <v>225</v>
      </c>
      <c r="E15" s="16" t="s">
        <v>233</v>
      </c>
      <c r="F15" s="16" t="s">
        <v>158</v>
      </c>
      <c r="G15" s="12"/>
    </row>
    <row r="16" spans="1:7" ht="14.5" x14ac:dyDescent="0.3">
      <c r="A16" s="13"/>
      <c r="B16" s="3" t="s">
        <v>185</v>
      </c>
      <c r="C16" s="49" t="s">
        <v>159</v>
      </c>
      <c r="D16" s="33" t="s">
        <v>226</v>
      </c>
      <c r="E16" s="16" t="s">
        <v>234</v>
      </c>
      <c r="F16" s="49" t="s">
        <v>159</v>
      </c>
      <c r="G16" s="12"/>
    </row>
    <row r="17" spans="1:7" ht="14.5" x14ac:dyDescent="0.3">
      <c r="A17" s="13"/>
      <c r="B17" s="3" t="s">
        <v>186</v>
      </c>
      <c r="C17" s="16" t="s">
        <v>0</v>
      </c>
      <c r="D17" s="30" t="s">
        <v>46</v>
      </c>
      <c r="E17" s="16" t="s">
        <v>106</v>
      </c>
      <c r="F17" s="39" t="s">
        <v>0</v>
      </c>
      <c r="G17" s="12"/>
    </row>
    <row r="18" spans="1:7" ht="14.5" x14ac:dyDescent="0.3">
      <c r="A18" s="13"/>
      <c r="B18" s="3" t="s">
        <v>187</v>
      </c>
      <c r="C18" s="16" t="s">
        <v>1</v>
      </c>
      <c r="D18" s="33" t="s">
        <v>47</v>
      </c>
      <c r="E18" s="16" t="s">
        <v>107</v>
      </c>
      <c r="F18" s="39" t="s">
        <v>1</v>
      </c>
      <c r="G18" s="12"/>
    </row>
    <row r="19" spans="1:7" ht="14.5" x14ac:dyDescent="0.3">
      <c r="A19" s="13"/>
      <c r="B19" s="3" t="s">
        <v>188</v>
      </c>
      <c r="C19" s="16" t="s">
        <v>2</v>
      </c>
      <c r="D19" s="33" t="s">
        <v>48</v>
      </c>
      <c r="E19" s="16" t="s">
        <v>108</v>
      </c>
      <c r="F19" s="39" t="s">
        <v>2</v>
      </c>
      <c r="G19" s="12"/>
    </row>
    <row r="20" spans="1:7" ht="14.5" x14ac:dyDescent="0.3">
      <c r="A20" s="13"/>
      <c r="B20" s="3" t="s">
        <v>189</v>
      </c>
      <c r="C20" s="16" t="s">
        <v>3</v>
      </c>
      <c r="D20" s="33" t="s">
        <v>49</v>
      </c>
      <c r="E20" s="16" t="s">
        <v>109</v>
      </c>
      <c r="F20" s="39" t="s">
        <v>3</v>
      </c>
      <c r="G20" s="12"/>
    </row>
    <row r="21" spans="1:7" ht="14.5" x14ac:dyDescent="0.3">
      <c r="A21" s="13"/>
      <c r="B21" s="3" t="s">
        <v>190</v>
      </c>
      <c r="C21" s="16" t="s">
        <v>4</v>
      </c>
      <c r="D21" s="30" t="s">
        <v>50</v>
      </c>
      <c r="E21" s="16" t="s">
        <v>110</v>
      </c>
      <c r="F21" s="39" t="s">
        <v>4</v>
      </c>
      <c r="G21" s="12"/>
    </row>
    <row r="22" spans="1:7" ht="14.5" x14ac:dyDescent="0.3">
      <c r="A22" s="13"/>
      <c r="B22" s="3" t="s">
        <v>191</v>
      </c>
      <c r="C22" s="16" t="s">
        <v>5</v>
      </c>
      <c r="D22" s="33" t="s">
        <v>51</v>
      </c>
      <c r="E22" s="16" t="s">
        <v>111</v>
      </c>
      <c r="F22" s="39" t="s">
        <v>5</v>
      </c>
      <c r="G22" s="12"/>
    </row>
    <row r="23" spans="1:7" ht="14.5" x14ac:dyDescent="0.3">
      <c r="A23" s="13"/>
      <c r="B23" s="3" t="s">
        <v>192</v>
      </c>
      <c r="C23" s="16" t="s">
        <v>40</v>
      </c>
      <c r="D23" s="33" t="s">
        <v>117</v>
      </c>
      <c r="E23" s="16" t="s">
        <v>118</v>
      </c>
      <c r="F23" s="39" t="s">
        <v>40</v>
      </c>
      <c r="G23" s="12"/>
    </row>
    <row r="24" spans="1:7" ht="14.5" x14ac:dyDescent="0.3">
      <c r="A24" s="13"/>
      <c r="B24" s="3" t="s">
        <v>193</v>
      </c>
      <c r="C24" s="49" t="s">
        <v>119</v>
      </c>
      <c r="D24" s="30" t="s">
        <v>126</v>
      </c>
      <c r="E24" s="49" t="s">
        <v>127</v>
      </c>
      <c r="F24" s="50" t="s">
        <v>119</v>
      </c>
      <c r="G24" s="12"/>
    </row>
    <row r="25" spans="1:7" ht="14.5" x14ac:dyDescent="0.3">
      <c r="A25" s="13"/>
      <c r="B25" s="3" t="s">
        <v>194</v>
      </c>
      <c r="C25" s="49" t="s">
        <v>125</v>
      </c>
      <c r="D25" s="30" t="s">
        <v>130</v>
      </c>
      <c r="E25" s="49" t="s">
        <v>131</v>
      </c>
      <c r="F25" s="50" t="s">
        <v>125</v>
      </c>
      <c r="G25" s="12"/>
    </row>
    <row r="26" spans="1:7" ht="14.5" x14ac:dyDescent="0.3">
      <c r="A26" s="13"/>
      <c r="B26" s="3" t="s">
        <v>195</v>
      </c>
      <c r="C26" s="49" t="s">
        <v>128</v>
      </c>
      <c r="D26" s="30" t="s">
        <v>132</v>
      </c>
      <c r="E26" s="49" t="s">
        <v>129</v>
      </c>
      <c r="F26" s="50" t="s">
        <v>128</v>
      </c>
      <c r="G26" s="12"/>
    </row>
    <row r="27" spans="1:7" ht="14.5" x14ac:dyDescent="0.3">
      <c r="A27" s="13"/>
      <c r="B27" s="3" t="s">
        <v>196</v>
      </c>
      <c r="C27" s="49" t="s">
        <v>133</v>
      </c>
      <c r="D27" s="30" t="s">
        <v>137</v>
      </c>
      <c r="E27" s="49" t="s">
        <v>134</v>
      </c>
      <c r="F27" s="50" t="s">
        <v>133</v>
      </c>
      <c r="G27" s="12"/>
    </row>
    <row r="28" spans="1:7" ht="14.5" x14ac:dyDescent="0.3">
      <c r="A28" s="13"/>
      <c r="B28" s="3" t="s">
        <v>197</v>
      </c>
      <c r="C28" s="49" t="s">
        <v>135</v>
      </c>
      <c r="D28" s="30" t="s">
        <v>138</v>
      </c>
      <c r="E28" s="49" t="s">
        <v>136</v>
      </c>
      <c r="F28" s="50" t="s">
        <v>135</v>
      </c>
      <c r="G28" s="12"/>
    </row>
    <row r="29" spans="1:7" ht="14.5" x14ac:dyDescent="0.3">
      <c r="A29" s="13"/>
      <c r="B29" s="4" t="s">
        <v>198</v>
      </c>
      <c r="C29" s="49" t="s">
        <v>139</v>
      </c>
      <c r="D29" s="30" t="s">
        <v>141</v>
      </c>
      <c r="E29" s="49" t="s">
        <v>140</v>
      </c>
      <c r="F29" s="50" t="s">
        <v>139</v>
      </c>
      <c r="G29" s="12"/>
    </row>
    <row r="30" spans="1:7" ht="14.5" x14ac:dyDescent="0.3">
      <c r="A30" s="13"/>
      <c r="B30" s="3" t="s">
        <v>199</v>
      </c>
      <c r="C30" s="49" t="s">
        <v>142</v>
      </c>
      <c r="D30" s="30" t="s">
        <v>146</v>
      </c>
      <c r="E30" s="49" t="s">
        <v>143</v>
      </c>
      <c r="F30" s="50" t="s">
        <v>142</v>
      </c>
      <c r="G30" s="12"/>
    </row>
    <row r="31" spans="1:7" ht="14.5" x14ac:dyDescent="0.3">
      <c r="A31" s="13"/>
      <c r="B31" s="3" t="s">
        <v>200</v>
      </c>
      <c r="C31" s="49" t="s">
        <v>144</v>
      </c>
      <c r="D31" s="30" t="s">
        <v>149</v>
      </c>
      <c r="E31" s="49" t="s">
        <v>145</v>
      </c>
      <c r="F31" s="50" t="s">
        <v>144</v>
      </c>
      <c r="G31" s="12"/>
    </row>
    <row r="32" spans="1:7" ht="14.5" x14ac:dyDescent="0.3">
      <c r="A32" s="13"/>
      <c r="B32" s="3" t="s">
        <v>201</v>
      </c>
      <c r="C32" s="49" t="s">
        <v>147</v>
      </c>
      <c r="D32" s="30" t="s">
        <v>165</v>
      </c>
      <c r="E32" s="49" t="s">
        <v>148</v>
      </c>
      <c r="F32" s="50" t="s">
        <v>147</v>
      </c>
      <c r="G32" s="12"/>
    </row>
    <row r="33" spans="1:7" ht="14.5" x14ac:dyDescent="0.3">
      <c r="A33" s="13"/>
      <c r="B33" s="3" t="s">
        <v>202</v>
      </c>
      <c r="C33" s="49" t="s">
        <v>161</v>
      </c>
      <c r="D33" s="30" t="s">
        <v>168</v>
      </c>
      <c r="E33" s="49" t="s">
        <v>169</v>
      </c>
      <c r="F33" s="50" t="s">
        <v>161</v>
      </c>
      <c r="G33" s="12"/>
    </row>
    <row r="34" spans="1:7" ht="14.5" x14ac:dyDescent="0.3">
      <c r="A34" s="13"/>
      <c r="B34" s="3" t="s">
        <v>203</v>
      </c>
      <c r="C34" s="49" t="s">
        <v>162</v>
      </c>
      <c r="D34" s="30" t="s">
        <v>167</v>
      </c>
      <c r="E34" s="49" t="s">
        <v>170</v>
      </c>
      <c r="F34" s="50" t="s">
        <v>162</v>
      </c>
      <c r="G34" s="12"/>
    </row>
    <row r="35" spans="1:7" ht="14.5" x14ac:dyDescent="0.3">
      <c r="A35" s="13"/>
      <c r="B35" s="3" t="s">
        <v>204</v>
      </c>
      <c r="C35" s="49" t="s">
        <v>163</v>
      </c>
      <c r="D35" s="30" t="s">
        <v>166</v>
      </c>
      <c r="E35" s="49" t="s">
        <v>171</v>
      </c>
      <c r="F35" s="50" t="s">
        <v>163</v>
      </c>
      <c r="G35" s="12"/>
    </row>
    <row r="36" spans="1:7" ht="14.5" x14ac:dyDescent="0.3">
      <c r="A36" s="13"/>
      <c r="B36" s="3" t="s">
        <v>205</v>
      </c>
      <c r="C36" s="49" t="s">
        <v>164</v>
      </c>
      <c r="D36" s="30" t="s">
        <v>242</v>
      </c>
      <c r="E36" s="49" t="s">
        <v>172</v>
      </c>
      <c r="F36" s="50" t="s">
        <v>164</v>
      </c>
      <c r="G36" s="12"/>
    </row>
    <row r="37" spans="1:7" ht="14.5" x14ac:dyDescent="0.3">
      <c r="A37" s="13"/>
      <c r="B37" s="3" t="s">
        <v>241</v>
      </c>
      <c r="C37" s="49" t="s">
        <v>244</v>
      </c>
      <c r="D37" s="30" t="s">
        <v>247</v>
      </c>
      <c r="E37" s="49" t="s">
        <v>243</v>
      </c>
      <c r="F37" s="50" t="s">
        <v>244</v>
      </c>
      <c r="G37" s="12"/>
    </row>
    <row r="38" spans="1:7" ht="13" x14ac:dyDescent="0.3">
      <c r="A38" s="13"/>
      <c r="B38" s="3" t="s">
        <v>245</v>
      </c>
      <c r="C38" s="49" t="s">
        <v>246</v>
      </c>
      <c r="D38" s="30" t="s">
        <v>249</v>
      </c>
      <c r="E38" s="49" t="s">
        <v>248</v>
      </c>
      <c r="F38" s="50" t="s">
        <v>246</v>
      </c>
      <c r="G38" s="12"/>
    </row>
    <row r="39" spans="1:7" ht="14.5" x14ac:dyDescent="0.3">
      <c r="A39" s="13"/>
      <c r="B39" s="3" t="s">
        <v>252</v>
      </c>
      <c r="C39" s="49" t="s">
        <v>250</v>
      </c>
      <c r="D39" s="30" t="s">
        <v>283</v>
      </c>
      <c r="E39" s="49" t="s">
        <v>251</v>
      </c>
      <c r="F39" s="50" t="s">
        <v>250</v>
      </c>
      <c r="G39" s="12"/>
    </row>
    <row r="40" spans="1:7" ht="14.5" x14ac:dyDescent="0.3">
      <c r="A40" s="13"/>
      <c r="B40" s="3" t="s">
        <v>255</v>
      </c>
      <c r="C40" s="49" t="s">
        <v>253</v>
      </c>
      <c r="D40" s="30" t="s">
        <v>282</v>
      </c>
      <c r="E40" s="49" t="s">
        <v>254</v>
      </c>
      <c r="F40" s="50" t="s">
        <v>253</v>
      </c>
      <c r="G40" s="12"/>
    </row>
    <row r="41" spans="1:7" ht="14.5" x14ac:dyDescent="0.3">
      <c r="A41" s="13"/>
      <c r="B41" s="3" t="s">
        <v>256</v>
      </c>
      <c r="C41" s="49" t="s">
        <v>257</v>
      </c>
      <c r="D41" s="30" t="s">
        <v>278</v>
      </c>
      <c r="E41" s="49" t="s">
        <v>258</v>
      </c>
      <c r="F41" s="50" t="s">
        <v>257</v>
      </c>
      <c r="G41" s="12"/>
    </row>
    <row r="42" spans="1:7" ht="14.5" x14ac:dyDescent="0.3">
      <c r="A42" s="13"/>
      <c r="B42" s="3" t="s">
        <v>261</v>
      </c>
      <c r="C42" s="49" t="s">
        <v>259</v>
      </c>
      <c r="D42" s="30" t="s">
        <v>281</v>
      </c>
      <c r="E42" s="49" t="s">
        <v>260</v>
      </c>
      <c r="F42" s="50" t="s">
        <v>259</v>
      </c>
      <c r="G42" s="12"/>
    </row>
    <row r="43" spans="1:7" ht="14.5" x14ac:dyDescent="0.3">
      <c r="A43" s="13"/>
      <c r="B43" s="3" t="s">
        <v>264</v>
      </c>
      <c r="C43" s="49" t="s">
        <v>262</v>
      </c>
      <c r="D43" s="30" t="s">
        <v>276</v>
      </c>
      <c r="E43" s="49" t="s">
        <v>263</v>
      </c>
      <c r="F43" s="50" t="s">
        <v>262</v>
      </c>
      <c r="G43" s="12"/>
    </row>
    <row r="44" spans="1:7" ht="14.5" x14ac:dyDescent="0.3">
      <c r="A44" s="13"/>
      <c r="B44" s="3" t="s">
        <v>277</v>
      </c>
      <c r="C44" s="49" t="s">
        <v>268</v>
      </c>
      <c r="D44" s="30" t="s">
        <v>280</v>
      </c>
      <c r="E44" s="49" t="s">
        <v>269</v>
      </c>
      <c r="F44" s="50" t="s">
        <v>268</v>
      </c>
      <c r="G44" s="12"/>
    </row>
    <row r="45" spans="1:7" ht="14.5" x14ac:dyDescent="0.3">
      <c r="A45" s="13"/>
      <c r="B45" s="3" t="s">
        <v>285</v>
      </c>
      <c r="C45" s="18" t="s">
        <v>270</v>
      </c>
      <c r="D45" s="34" t="s">
        <v>279</v>
      </c>
      <c r="E45" s="18" t="s">
        <v>271</v>
      </c>
      <c r="F45" s="43" t="s">
        <v>270</v>
      </c>
      <c r="G45" s="12"/>
    </row>
    <row r="46" spans="1:7" x14ac:dyDescent="0.3">
      <c r="A46" s="12"/>
      <c r="B46" s="12"/>
      <c r="C46" s="19"/>
      <c r="D46" s="29"/>
      <c r="E46" s="14"/>
      <c r="F46" s="42"/>
      <c r="G46" s="12"/>
    </row>
    <row r="47" spans="1:7" ht="13" x14ac:dyDescent="0.3">
      <c r="A47" s="13"/>
      <c r="B47" s="3" t="s">
        <v>208</v>
      </c>
      <c r="C47" s="16" t="s">
        <v>14</v>
      </c>
      <c r="D47" s="32" t="s">
        <v>14</v>
      </c>
      <c r="E47" s="17" t="s">
        <v>25</v>
      </c>
      <c r="F47" s="40" t="s">
        <v>6</v>
      </c>
      <c r="G47" s="12"/>
    </row>
    <row r="48" spans="1:7" x14ac:dyDescent="0.3">
      <c r="A48" s="12"/>
      <c r="B48" s="3" t="s">
        <v>209</v>
      </c>
      <c r="C48" s="16" t="s">
        <v>7</v>
      </c>
      <c r="D48" s="32" t="s">
        <v>17</v>
      </c>
      <c r="E48" s="17" t="s">
        <v>31</v>
      </c>
      <c r="F48" s="40" t="s">
        <v>33</v>
      </c>
      <c r="G48" s="12"/>
    </row>
    <row r="49" spans="1:7" x14ac:dyDescent="0.3">
      <c r="A49" s="12"/>
      <c r="B49" s="3" t="s">
        <v>210</v>
      </c>
      <c r="C49" s="16" t="s">
        <v>13</v>
      </c>
      <c r="D49" s="31" t="s">
        <v>41</v>
      </c>
      <c r="E49" s="17" t="s">
        <v>18</v>
      </c>
      <c r="F49" s="40" t="s">
        <v>34</v>
      </c>
      <c r="G49" s="12"/>
    </row>
    <row r="50" spans="1:7" x14ac:dyDescent="0.3">
      <c r="A50" s="12"/>
      <c r="B50" s="3" t="s">
        <v>211</v>
      </c>
      <c r="C50" s="16" t="s">
        <v>8</v>
      </c>
      <c r="D50" s="32" t="s">
        <v>19</v>
      </c>
      <c r="E50" s="17" t="s">
        <v>26</v>
      </c>
      <c r="F50" s="40" t="s">
        <v>35</v>
      </c>
      <c r="G50" s="12"/>
    </row>
    <row r="51" spans="1:7" x14ac:dyDescent="0.3">
      <c r="A51" s="12"/>
      <c r="B51" s="3" t="s">
        <v>212</v>
      </c>
      <c r="C51" s="16" t="s">
        <v>9</v>
      </c>
      <c r="D51" s="32" t="s">
        <v>20</v>
      </c>
      <c r="E51" s="17" t="s">
        <v>27</v>
      </c>
      <c r="F51" s="40" t="s">
        <v>36</v>
      </c>
      <c r="G51" s="12"/>
    </row>
    <row r="52" spans="1:7" x14ac:dyDescent="0.3">
      <c r="A52" s="12"/>
      <c r="B52" s="3" t="s">
        <v>213</v>
      </c>
      <c r="C52" s="16" t="s">
        <v>10</v>
      </c>
      <c r="D52" s="32" t="s">
        <v>21</v>
      </c>
      <c r="E52" s="17" t="s">
        <v>28</v>
      </c>
      <c r="F52" s="40" t="s">
        <v>37</v>
      </c>
      <c r="G52" s="12"/>
    </row>
    <row r="53" spans="1:7" x14ac:dyDescent="0.3">
      <c r="A53" s="12"/>
      <c r="B53" s="3" t="s">
        <v>214</v>
      </c>
      <c r="C53" s="16" t="s">
        <v>11</v>
      </c>
      <c r="D53" s="32" t="s">
        <v>22</v>
      </c>
      <c r="E53" s="17" t="s">
        <v>29</v>
      </c>
      <c r="F53" s="40" t="s">
        <v>38</v>
      </c>
      <c r="G53" s="12"/>
    </row>
    <row r="54" spans="1:7" x14ac:dyDescent="0.3">
      <c r="A54" s="12"/>
      <c r="B54" s="3" t="s">
        <v>215</v>
      </c>
      <c r="C54" s="16" t="s">
        <v>12</v>
      </c>
      <c r="D54" s="32" t="s">
        <v>23</v>
      </c>
      <c r="E54" s="17" t="s">
        <v>30</v>
      </c>
      <c r="F54" s="40" t="s">
        <v>39</v>
      </c>
      <c r="G54" s="12"/>
    </row>
    <row r="55" spans="1:7" x14ac:dyDescent="0.3">
      <c r="A55" s="12"/>
      <c r="B55" s="12"/>
      <c r="C55" s="19"/>
      <c r="D55" s="29"/>
      <c r="E55" s="14"/>
      <c r="F55" s="42"/>
      <c r="G55" s="12"/>
    </row>
    <row r="56" spans="1:7" x14ac:dyDescent="0.3">
      <c r="A56" s="12"/>
      <c r="B56" s="3" t="s">
        <v>91</v>
      </c>
      <c r="C56" s="16" t="s">
        <v>42</v>
      </c>
      <c r="D56" s="32" t="s">
        <v>114</v>
      </c>
      <c r="E56" s="17" t="s">
        <v>115</v>
      </c>
      <c r="F56" s="44" t="s">
        <v>116</v>
      </c>
      <c r="G56" s="11"/>
    </row>
    <row r="57" spans="1:7" x14ac:dyDescent="0.3">
      <c r="A57" s="12"/>
      <c r="B57" s="3" t="s">
        <v>92</v>
      </c>
      <c r="C57" s="17" t="s">
        <v>59</v>
      </c>
      <c r="D57" s="32" t="s">
        <v>68</v>
      </c>
      <c r="E57" s="17" t="s">
        <v>76</v>
      </c>
      <c r="F57" s="40" t="s">
        <v>84</v>
      </c>
      <c r="G57" s="11"/>
    </row>
    <row r="58" spans="1:7" x14ac:dyDescent="0.3">
      <c r="A58" s="12"/>
      <c r="B58" s="3" t="s">
        <v>93</v>
      </c>
      <c r="C58" s="16" t="s">
        <v>60</v>
      </c>
      <c r="D58" s="32" t="s">
        <v>69</v>
      </c>
      <c r="E58" s="17" t="s">
        <v>77</v>
      </c>
      <c r="F58" s="40" t="s">
        <v>85</v>
      </c>
      <c r="G58" s="11"/>
    </row>
    <row r="59" spans="1:7" ht="14.25" customHeight="1" x14ac:dyDescent="0.3">
      <c r="A59" s="12"/>
      <c r="B59" s="3" t="s">
        <v>94</v>
      </c>
      <c r="C59" s="16" t="s">
        <v>61</v>
      </c>
      <c r="D59" s="31" t="s">
        <v>70</v>
      </c>
      <c r="E59" s="17" t="s">
        <v>78</v>
      </c>
      <c r="F59" s="40" t="s">
        <v>86</v>
      </c>
      <c r="G59" s="11"/>
    </row>
    <row r="60" spans="1:7" x14ac:dyDescent="0.3">
      <c r="A60" s="12"/>
      <c r="B60" s="3" t="s">
        <v>95</v>
      </c>
      <c r="C60" s="17" t="s">
        <v>62</v>
      </c>
      <c r="D60" s="32" t="s">
        <v>71</v>
      </c>
      <c r="E60" s="17" t="s">
        <v>79</v>
      </c>
      <c r="F60" s="40" t="s">
        <v>87</v>
      </c>
      <c r="G60" s="11"/>
    </row>
    <row r="61" spans="1:7" ht="14.25" customHeight="1" x14ac:dyDescent="0.3">
      <c r="A61" s="12"/>
      <c r="B61" s="3" t="s">
        <v>96</v>
      </c>
      <c r="C61" s="17" t="s">
        <v>63</v>
      </c>
      <c r="D61" s="32" t="s">
        <v>72</v>
      </c>
      <c r="E61" s="17" t="s">
        <v>80</v>
      </c>
      <c r="F61" s="40" t="s">
        <v>240</v>
      </c>
      <c r="G61" s="11"/>
    </row>
    <row r="62" spans="1:7" ht="14.25" customHeight="1" x14ac:dyDescent="0.3">
      <c r="A62" s="12"/>
      <c r="B62" s="3" t="s">
        <v>97</v>
      </c>
      <c r="C62" s="17" t="s">
        <v>64</v>
      </c>
      <c r="D62" s="32" t="s">
        <v>73</v>
      </c>
      <c r="E62" s="17" t="s">
        <v>81</v>
      </c>
      <c r="F62" s="40" t="s">
        <v>88</v>
      </c>
      <c r="G62" s="11"/>
    </row>
    <row r="63" spans="1:7" x14ac:dyDescent="0.3">
      <c r="A63" s="12"/>
      <c r="B63" s="3" t="s">
        <v>98</v>
      </c>
      <c r="C63" s="17" t="s">
        <v>65</v>
      </c>
      <c r="D63" s="32" t="s">
        <v>74</v>
      </c>
      <c r="E63" s="17" t="s">
        <v>82</v>
      </c>
      <c r="F63" s="40" t="s">
        <v>89</v>
      </c>
      <c r="G63" s="11"/>
    </row>
    <row r="64" spans="1:7" ht="12.65" customHeight="1" x14ac:dyDescent="0.3">
      <c r="A64" s="12"/>
      <c r="B64" s="3" t="s">
        <v>99</v>
      </c>
      <c r="C64" s="16" t="s">
        <v>66</v>
      </c>
      <c r="D64" s="32" t="s">
        <v>75</v>
      </c>
      <c r="E64" s="17" t="s">
        <v>83</v>
      </c>
      <c r="F64" s="40" t="s">
        <v>90</v>
      </c>
      <c r="G64" s="11"/>
    </row>
    <row r="65" spans="1:7" x14ac:dyDescent="0.3">
      <c r="A65" s="12"/>
      <c r="B65" s="3" t="s">
        <v>100</v>
      </c>
      <c r="C65" s="17" t="s">
        <v>55</v>
      </c>
      <c r="D65" s="32" t="s">
        <v>54</v>
      </c>
      <c r="E65" s="17" t="s">
        <v>104</v>
      </c>
      <c r="F65" s="40" t="s">
        <v>53</v>
      </c>
      <c r="G65" s="12"/>
    </row>
    <row r="66" spans="1:7" x14ac:dyDescent="0.3">
      <c r="A66" s="12"/>
      <c r="B66" s="3" t="s">
        <v>101</v>
      </c>
      <c r="C66" s="51" t="s">
        <v>275</v>
      </c>
      <c r="D66" s="52" t="s">
        <v>274</v>
      </c>
      <c r="E66" s="51" t="s">
        <v>272</v>
      </c>
      <c r="F66" s="53" t="s">
        <v>273</v>
      </c>
      <c r="G66" s="12"/>
    </row>
    <row r="67" spans="1:7" x14ac:dyDescent="0.3">
      <c r="A67" s="12"/>
      <c r="B67" s="3" t="s">
        <v>102</v>
      </c>
      <c r="C67" s="17" t="s">
        <v>52</v>
      </c>
      <c r="D67" s="32" t="s">
        <v>113</v>
      </c>
      <c r="E67" s="17" t="s">
        <v>105</v>
      </c>
      <c r="F67" s="40" t="s">
        <v>56</v>
      </c>
      <c r="G67" s="12"/>
    </row>
    <row r="68" spans="1:7" ht="13" thickBot="1" x14ac:dyDescent="0.35">
      <c r="A68" s="12"/>
      <c r="B68" s="12"/>
      <c r="C68" s="20"/>
      <c r="D68" s="35"/>
      <c r="E68" s="20"/>
      <c r="F68" s="45"/>
      <c r="G68" s="12"/>
    </row>
    <row r="80" spans="1:7" x14ac:dyDescent="0.3">
      <c r="C80" s="8"/>
    </row>
    <row r="81" spans="3:6" x14ac:dyDescent="0.3">
      <c r="C81" s="8"/>
    </row>
    <row r="82" spans="3:6" x14ac:dyDescent="0.3">
      <c r="C82" s="8"/>
      <c r="D82" s="4"/>
    </row>
    <row r="83" spans="3:6" x14ac:dyDescent="0.3">
      <c r="C83" s="8"/>
    </row>
    <row r="84" spans="3:6" x14ac:dyDescent="0.3">
      <c r="C84" s="8"/>
    </row>
    <row r="85" spans="3:6" x14ac:dyDescent="0.3">
      <c r="C85" s="8"/>
    </row>
    <row r="86" spans="3:6" x14ac:dyDescent="0.3">
      <c r="C86" s="8"/>
    </row>
    <row r="87" spans="3:6" x14ac:dyDescent="0.3">
      <c r="C87" s="8"/>
    </row>
    <row r="88" spans="3:6" x14ac:dyDescent="0.3">
      <c r="C88" s="8"/>
      <c r="F88" s="4"/>
    </row>
    <row r="89" spans="3:6" x14ac:dyDescent="0.3">
      <c r="C89" s="8"/>
    </row>
    <row r="90" spans="3:6" x14ac:dyDescent="0.3">
      <c r="C90" s="8"/>
    </row>
    <row r="91" spans="3:6" x14ac:dyDescent="0.3">
      <c r="C91" s="8"/>
      <c r="D91" s="4"/>
    </row>
    <row r="92" spans="3:6" x14ac:dyDescent="0.3">
      <c r="C92" s="8"/>
    </row>
    <row r="93" spans="3:6" x14ac:dyDescent="0.3">
      <c r="C93" s="8"/>
    </row>
    <row r="94" spans="3:6" x14ac:dyDescent="0.3">
      <c r="C94" s="8"/>
    </row>
    <row r="95" spans="3:6" x14ac:dyDescent="0.3">
      <c r="C95" s="8"/>
    </row>
    <row r="96" spans="3:6" x14ac:dyDescent="0.3">
      <c r="C96" s="8"/>
    </row>
  </sheetData>
  <sheetProtection algorithmName="SHA-512" hashValue="mbanWIJZi/8Q+7kgaocK4ZSs+DrkaSF98JSZ1Bod/xCdyHNWQ8frmL2UgeMYYW2GNnu3Hw7SJbbeA7zkfeWnEg==" saltValue="N9sp4qn4EL6EhajUJgyDHw==" spinCount="100000" sheet="1" objects="1" scenarios="1"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T2</vt:lpstr>
      <vt:lpstr>Uebersetzungen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Carpy Yves BFS</dc:creator>
  <cp:lastModifiedBy>Brand Manuel BFS</cp:lastModifiedBy>
  <cp:lastPrinted>2020-10-01T11:22:38Z</cp:lastPrinted>
  <dcterms:created xsi:type="dcterms:W3CDTF">2020-09-09T15:41:01Z</dcterms:created>
  <dcterms:modified xsi:type="dcterms:W3CDTF">2026-04-22T15:31:27Z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c8fc13-10ff-486c-8b98-f1c4969692dd_Enabled">
    <vt:lpwstr>true</vt:lpwstr>
  </property>
  <property fmtid="{D5CDD505-2E9C-101B-9397-08002B2CF9AE}" pid="3" name="MSIP_Label_c5c8fc13-10ff-486c-8b98-f1c4969692dd_SetDate">
    <vt:lpwstr>2025-04-23T16:05:04Z</vt:lpwstr>
  </property>
  <property fmtid="{D5CDD505-2E9C-101B-9397-08002B2CF9AE}" pid="4" name="MSIP_Label_c5c8fc13-10ff-486c-8b98-f1c4969692dd_Method">
    <vt:lpwstr>Privileged</vt:lpwstr>
  </property>
  <property fmtid="{D5CDD505-2E9C-101B-9397-08002B2CF9AE}" pid="5" name="MSIP_Label_c5c8fc13-10ff-486c-8b98-f1c4969692dd_Name">
    <vt:lpwstr>L3</vt:lpwstr>
  </property>
  <property fmtid="{D5CDD505-2E9C-101B-9397-08002B2CF9AE}" pid="6" name="MSIP_Label_c5c8fc13-10ff-486c-8b98-f1c4969692dd_SiteId">
    <vt:lpwstr>6ae27add-8276-4a38-88c1-3a9c1f973767</vt:lpwstr>
  </property>
  <property fmtid="{D5CDD505-2E9C-101B-9397-08002B2CF9AE}" pid="7" name="MSIP_Label_c5c8fc13-10ff-486c-8b98-f1c4969692dd_ActionId">
    <vt:lpwstr>5d865dc4-d930-4c02-8bdd-2b94e28c0fbe</vt:lpwstr>
  </property>
  <property fmtid="{D5CDD505-2E9C-101B-9397-08002B2CF9AE}" pid="8" name="MSIP_Label_c5c8fc13-10ff-486c-8b98-f1c4969692dd_ContentBits">
    <vt:lpwstr>0</vt:lpwstr>
  </property>
  <property fmtid="{D5CDD505-2E9C-101B-9397-08002B2CF9AE}" pid="9" name="MSIP_Label_c5c8fc13-10ff-486c-8b98-f1c4969692dd_Tag">
    <vt:lpwstr>10, 0, 1, 1</vt:lpwstr>
  </property>
</Properties>
</file>